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taylorsublett/Desktop/Death Ray Schematics/"/>
    </mc:Choice>
  </mc:AlternateContent>
  <xr:revisionPtr revIDLastSave="0" documentId="13_ncr:1_{BBA610E7-3FED-C043-A953-B23614E7AA19}" xr6:coauthVersionLast="45" xr6:coauthVersionMax="45" xr10:uidLastSave="{00000000-0000-0000-0000-000000000000}"/>
  <bookViews>
    <workbookView xWindow="4240" yWindow="1540" windowWidth="27740" windowHeight="15600" tabRatio="762" xr2:uid="{00000000-000D-0000-FFFF-FFFF00000000}"/>
  </bookViews>
  <sheets>
    <sheet name="Overview" sheetId="2" r:id="rId1"/>
    <sheet name="Chapter Breakdown" sheetId="30" r:id="rId2"/>
    <sheet name="January" sheetId="1" r:id="rId3"/>
    <sheet name="February" sheetId="16" r:id="rId4"/>
    <sheet name="March" sheetId="17" r:id="rId5"/>
    <sheet name="April" sheetId="18" r:id="rId6"/>
    <sheet name="May" sheetId="20" r:id="rId7"/>
    <sheet name="June" sheetId="21" r:id="rId8"/>
    <sheet name="July" sheetId="22" r:id="rId9"/>
    <sheet name="August" sheetId="23" r:id="rId10"/>
    <sheet name="September" sheetId="24" r:id="rId11"/>
    <sheet name="October" sheetId="25" r:id="rId12"/>
    <sheet name="November" sheetId="27" r:id="rId13"/>
    <sheet name="December" sheetId="28" r:id="rId14"/>
  </sheet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S5" i="30" l="1"/>
  <c r="M13" i="16"/>
  <c r="M12" i="16"/>
  <c r="K5" i="30"/>
  <c r="S8" i="2"/>
  <c r="O8" i="2"/>
  <c r="M8" i="2"/>
  <c r="U8" i="2" l="1"/>
  <c r="K5" i="1"/>
  <c r="G17" i="2"/>
  <c r="K5" i="25"/>
  <c r="M22" i="2" s="1"/>
  <c r="K5" i="18"/>
  <c r="M17" i="2"/>
  <c r="K5" i="16"/>
  <c r="I17" i="2"/>
  <c r="K5" i="17"/>
  <c r="K17" i="2"/>
  <c r="K5" i="20"/>
  <c r="O17" i="2" s="1"/>
  <c r="K5" i="21"/>
  <c r="Q17" i="2"/>
  <c r="K5" i="22"/>
  <c r="S17" i="2"/>
  <c r="K5" i="23"/>
  <c r="I22" i="2" s="1"/>
  <c r="K5" i="24"/>
  <c r="K22" i="2" s="1"/>
  <c r="K5" i="27"/>
  <c r="O22" i="2"/>
  <c r="K5" i="28"/>
  <c r="Q22" i="2"/>
  <c r="M40" i="16"/>
  <c r="M39" i="16"/>
  <c r="G5" i="30"/>
  <c r="E8" i="1"/>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2" i="28"/>
  <c r="E8" i="28"/>
  <c r="M41" i="27"/>
  <c r="M40" i="27"/>
  <c r="M39" i="27"/>
  <c r="M38"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E8" i="27"/>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E8" i="25"/>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E8" i="24"/>
  <c r="M42" i="23"/>
  <c r="M41" i="23"/>
  <c r="M40" i="23"/>
  <c r="M39" i="23"/>
  <c r="M38" i="23"/>
  <c r="M37" i="23"/>
  <c r="M36" i="23"/>
  <c r="M35" i="23"/>
  <c r="M34" i="23"/>
  <c r="M33" i="23"/>
  <c r="M32" i="23"/>
  <c r="M31" i="23"/>
  <c r="M30" i="23"/>
  <c r="M29" i="23"/>
  <c r="M28" i="23"/>
  <c r="M27" i="23"/>
  <c r="M26" i="23"/>
  <c r="M25" i="23"/>
  <c r="M24" i="23"/>
  <c r="M23" i="23"/>
  <c r="M22" i="23"/>
  <c r="M21" i="23"/>
  <c r="M20" i="23"/>
  <c r="M19" i="23"/>
  <c r="M18" i="23"/>
  <c r="M17" i="23"/>
  <c r="M16" i="23"/>
  <c r="M15" i="23"/>
  <c r="M14" i="23"/>
  <c r="M13" i="23"/>
  <c r="M12" i="23"/>
  <c r="E8" i="23"/>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E8" i="22"/>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E8" i="21"/>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E8" i="20"/>
  <c r="M41" i="18"/>
  <c r="M40" i="18"/>
  <c r="M39" i="18"/>
  <c r="M38" i="18"/>
  <c r="M37"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E8" i="18"/>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E8" i="17"/>
  <c r="M38" i="16"/>
  <c r="M37" i="16"/>
  <c r="M36" i="16"/>
  <c r="M35" i="16"/>
  <c r="M34" i="16"/>
  <c r="M33" i="16"/>
  <c r="M32" i="16"/>
  <c r="M31" i="16"/>
  <c r="M30" i="16"/>
  <c r="M29" i="16"/>
  <c r="M28" i="16"/>
  <c r="M27" i="16"/>
  <c r="M26" i="16"/>
  <c r="M25" i="16"/>
  <c r="M24" i="16"/>
  <c r="M23" i="16"/>
  <c r="M22" i="16"/>
  <c r="M21" i="16"/>
  <c r="M20" i="16"/>
  <c r="M19" i="16"/>
  <c r="M18" i="16"/>
  <c r="M17" i="16"/>
  <c r="M16" i="16"/>
  <c r="M15" i="16"/>
  <c r="M14" i="16"/>
  <c r="E8" i="16"/>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K8" i="2" l="1"/>
  <c r="G19" i="2" s="1"/>
  <c r="M5" i="30"/>
  <c r="I5" i="30"/>
  <c r="I32" i="1"/>
  <c r="Q32" i="1" s="1"/>
  <c r="I32" i="17"/>
  <c r="Q32" i="17" s="1"/>
  <c r="I24" i="18"/>
  <c r="Q24" i="18" s="1"/>
  <c r="I16" i="1"/>
  <c r="Q16" i="1" s="1"/>
  <c r="I28" i="20"/>
  <c r="Q28" i="20" s="1"/>
  <c r="G40" i="1"/>
  <c r="I33" i="20"/>
  <c r="Q33" i="20" s="1"/>
  <c r="G32" i="21"/>
  <c r="O41" i="21" s="1"/>
  <c r="I42" i="1"/>
  <c r="Q42" i="1" s="1"/>
  <c r="I24" i="1"/>
  <c r="Q24" i="1" s="1"/>
  <c r="I15" i="1"/>
  <c r="Q15" i="1" s="1"/>
  <c r="G41" i="1"/>
  <c r="I31" i="16"/>
  <c r="Q31" i="16" s="1"/>
  <c r="I14" i="17"/>
  <c r="Q14" i="17" s="1"/>
  <c r="G39" i="17"/>
  <c r="I14" i="18"/>
  <c r="Q14" i="18" s="1"/>
  <c r="G41" i="24"/>
  <c r="I40" i="16"/>
  <c r="Q40" i="16" s="1"/>
  <c r="I40" i="28"/>
  <c r="Q40" i="28" s="1"/>
  <c r="G36" i="28"/>
  <c r="I32" i="28"/>
  <c r="Q32" i="28" s="1"/>
  <c r="G31" i="28"/>
  <c r="I27" i="28"/>
  <c r="Q27" i="28" s="1"/>
  <c r="G23" i="28"/>
  <c r="I19" i="28"/>
  <c r="Q19" i="28" s="1"/>
  <c r="G15" i="28"/>
  <c r="G38" i="27"/>
  <c r="I34" i="27"/>
  <c r="Q34" i="27" s="1"/>
  <c r="I29" i="27"/>
  <c r="Q29" i="27" s="1"/>
  <c r="G25" i="27"/>
  <c r="I21" i="27"/>
  <c r="Q21" i="27" s="1"/>
  <c r="G17" i="27"/>
  <c r="G41" i="21"/>
  <c r="E5" i="30"/>
  <c r="G42" i="28"/>
  <c r="G39" i="28"/>
  <c r="I35" i="28"/>
  <c r="Q35" i="28" s="1"/>
  <c r="I30" i="28"/>
  <c r="Q30" i="28" s="1"/>
  <c r="G26" i="28"/>
  <c r="I22" i="28"/>
  <c r="Q22" i="28" s="1"/>
  <c r="G18" i="28"/>
  <c r="I14" i="28"/>
  <c r="Q14" i="28" s="1"/>
  <c r="I37" i="27"/>
  <c r="Q37" i="27" s="1"/>
  <c r="G33" i="27"/>
  <c r="G28" i="27"/>
  <c r="I24" i="27"/>
  <c r="Q24" i="27" s="1"/>
  <c r="G20" i="27"/>
  <c r="I16" i="27"/>
  <c r="Q16" i="27" s="1"/>
  <c r="G12" i="27"/>
  <c r="G41" i="25"/>
  <c r="I37" i="25"/>
  <c r="Q37" i="25" s="1"/>
  <c r="G33" i="25"/>
  <c r="G28" i="25"/>
  <c r="I24" i="25"/>
  <c r="Q24" i="25" s="1"/>
  <c r="G20" i="25"/>
  <c r="I16" i="25"/>
  <c r="Q16" i="25" s="1"/>
  <c r="G12" i="25"/>
  <c r="I39" i="24"/>
  <c r="Q39" i="24" s="1"/>
  <c r="G35" i="24"/>
  <c r="G30" i="24"/>
  <c r="I26" i="24"/>
  <c r="Q26" i="24" s="1"/>
  <c r="G22" i="24"/>
  <c r="I18" i="24"/>
  <c r="Q18" i="24" s="1"/>
  <c r="G14" i="24"/>
  <c r="I39" i="23"/>
  <c r="Q39" i="23" s="1"/>
  <c r="G35" i="23"/>
  <c r="G30" i="23"/>
  <c r="I26" i="23"/>
  <c r="Q26" i="23" s="1"/>
  <c r="G22" i="23"/>
  <c r="I18" i="23"/>
  <c r="Q18" i="23" s="1"/>
  <c r="G14" i="23"/>
  <c r="G41" i="18"/>
  <c r="I39" i="16"/>
  <c r="Q39" i="16" s="1"/>
  <c r="I41" i="28"/>
  <c r="Q41" i="28" s="1"/>
  <c r="I38" i="28"/>
  <c r="Q38" i="28" s="1"/>
  <c r="G34" i="28"/>
  <c r="G29" i="28"/>
  <c r="I25" i="28"/>
  <c r="Q25" i="28" s="1"/>
  <c r="G21" i="28"/>
  <c r="I17" i="28"/>
  <c r="Q17" i="28" s="1"/>
  <c r="G13" i="28"/>
  <c r="I40" i="27"/>
  <c r="Q40" i="27" s="1"/>
  <c r="G36" i="27"/>
  <c r="I32" i="27"/>
  <c r="Q32" i="27" s="1"/>
  <c r="G31" i="27"/>
  <c r="I27" i="27"/>
  <c r="Q27" i="27" s="1"/>
  <c r="G23" i="27"/>
  <c r="I19" i="27"/>
  <c r="Q19" i="27" s="1"/>
  <c r="G15" i="27"/>
  <c r="I40" i="25"/>
  <c r="Q40" i="25" s="1"/>
  <c r="G36" i="25"/>
  <c r="I32" i="25"/>
  <c r="Q32" i="25" s="1"/>
  <c r="G31" i="25"/>
  <c r="I27" i="25"/>
  <c r="Q27" i="25" s="1"/>
  <c r="G23" i="25"/>
  <c r="I19" i="25"/>
  <c r="Q19" i="25" s="1"/>
  <c r="G15" i="25"/>
  <c r="G38" i="24"/>
  <c r="I34" i="24"/>
  <c r="Q34" i="24" s="1"/>
  <c r="I29" i="24"/>
  <c r="Q29" i="24" s="1"/>
  <c r="G25" i="24"/>
  <c r="G40" i="16"/>
  <c r="G39" i="16"/>
  <c r="I42" i="28"/>
  <c r="Q42" i="28" s="1"/>
  <c r="G40" i="28"/>
  <c r="I36" i="28"/>
  <c r="Q36" i="28" s="1"/>
  <c r="I31" i="28"/>
  <c r="Q31" i="28" s="1"/>
  <c r="G27" i="28"/>
  <c r="I23" i="28"/>
  <c r="Q23" i="28" s="1"/>
  <c r="G19" i="28"/>
  <c r="I15" i="28"/>
  <c r="Q15" i="28" s="1"/>
  <c r="I41" i="27"/>
  <c r="Q41" i="27" s="1"/>
  <c r="I38" i="27"/>
  <c r="Q38" i="27" s="1"/>
  <c r="G34" i="27"/>
  <c r="G29" i="27"/>
  <c r="I25" i="27"/>
  <c r="Q25" i="27" s="1"/>
  <c r="G21" i="27"/>
  <c r="I17" i="27"/>
  <c r="Q17" i="27" s="1"/>
  <c r="G13" i="27"/>
  <c r="I41" i="25"/>
  <c r="Q41" i="25" s="1"/>
  <c r="I38" i="25"/>
  <c r="Q38" i="25" s="1"/>
  <c r="G34" i="25"/>
  <c r="G29" i="25"/>
  <c r="I25" i="25"/>
  <c r="Q25" i="25" s="1"/>
  <c r="G21" i="25"/>
  <c r="I17" i="25"/>
  <c r="Q17" i="25" s="1"/>
  <c r="G13" i="25"/>
  <c r="I40" i="24"/>
  <c r="Q40" i="24" s="1"/>
  <c r="G36" i="24"/>
  <c r="I32" i="24"/>
  <c r="Q32" i="24" s="1"/>
  <c r="G31" i="24"/>
  <c r="I27" i="24"/>
  <c r="Q27" i="24" s="1"/>
  <c r="G23" i="24"/>
  <c r="I19" i="24"/>
  <c r="Q19" i="24" s="1"/>
  <c r="G15" i="24"/>
  <c r="I40" i="23"/>
  <c r="Q40" i="23" s="1"/>
  <c r="G36" i="23"/>
  <c r="I32" i="23"/>
  <c r="Q32" i="23" s="1"/>
  <c r="G31" i="23"/>
  <c r="I27" i="23"/>
  <c r="Q27" i="23" s="1"/>
  <c r="G23" i="23"/>
  <c r="I19" i="23"/>
  <c r="Q19" i="23" s="1"/>
  <c r="G15" i="23"/>
  <c r="I40" i="22"/>
  <c r="Q40" i="22" s="1"/>
  <c r="I39" i="28"/>
  <c r="Q39" i="28" s="1"/>
  <c r="G35" i="28"/>
  <c r="G30" i="28"/>
  <c r="I26" i="28"/>
  <c r="Q26" i="28" s="1"/>
  <c r="G22" i="28"/>
  <c r="I18" i="28"/>
  <c r="Q18" i="28" s="1"/>
  <c r="G14" i="28"/>
  <c r="G37" i="27"/>
  <c r="I33" i="27"/>
  <c r="Q33" i="27" s="1"/>
  <c r="I28" i="27"/>
  <c r="Q28" i="27" s="1"/>
  <c r="G24" i="27"/>
  <c r="I20" i="27"/>
  <c r="Q20" i="27" s="1"/>
  <c r="G16" i="27"/>
  <c r="I12" i="27"/>
  <c r="Q12" i="27" s="1"/>
  <c r="E5" i="27"/>
  <c r="G37" i="25"/>
  <c r="I33" i="25"/>
  <c r="Q33" i="25" s="1"/>
  <c r="I28" i="25"/>
  <c r="Q28" i="25" s="1"/>
  <c r="G24" i="25"/>
  <c r="I20" i="25"/>
  <c r="Q20" i="25" s="1"/>
  <c r="G16" i="25"/>
  <c r="I12" i="25"/>
  <c r="Q12" i="25" s="1"/>
  <c r="E5" i="25"/>
  <c r="G39" i="24"/>
  <c r="I35" i="24"/>
  <c r="Q35" i="24" s="1"/>
  <c r="I30" i="24"/>
  <c r="Q30" i="24" s="1"/>
  <c r="G26" i="24"/>
  <c r="I22" i="24"/>
  <c r="Q22" i="24" s="1"/>
  <c r="G18" i="24"/>
  <c r="I14" i="24"/>
  <c r="Q14" i="24" s="1"/>
  <c r="G42" i="23"/>
  <c r="G39" i="23"/>
  <c r="I35" i="23"/>
  <c r="Q35" i="23" s="1"/>
  <c r="I30" i="23"/>
  <c r="Q30" i="23" s="1"/>
  <c r="G32" i="28"/>
  <c r="O42" i="28" s="1"/>
  <c r="G38" i="28"/>
  <c r="I34" i="28"/>
  <c r="Q34" i="28" s="1"/>
  <c r="I29" i="28"/>
  <c r="Q29" i="28" s="1"/>
  <c r="G25" i="28"/>
  <c r="I21" i="28"/>
  <c r="Q21" i="28" s="1"/>
  <c r="G17" i="28"/>
  <c r="I13" i="28"/>
  <c r="Q13" i="28" s="1"/>
  <c r="G32" i="27"/>
  <c r="O41" i="27" s="1"/>
  <c r="G40" i="27"/>
  <c r="I36" i="27"/>
  <c r="Q36" i="27" s="1"/>
  <c r="I31" i="27"/>
  <c r="Q31" i="27" s="1"/>
  <c r="G27" i="27"/>
  <c r="I23" i="27"/>
  <c r="Q23" i="27" s="1"/>
  <c r="G19" i="27"/>
  <c r="I15" i="27"/>
  <c r="Q15" i="27" s="1"/>
  <c r="I42" i="25"/>
  <c r="Q42" i="25" s="1"/>
  <c r="G40" i="25"/>
  <c r="I36" i="25"/>
  <c r="Q36" i="25" s="1"/>
  <c r="I31" i="25"/>
  <c r="Q31" i="25" s="1"/>
  <c r="G27" i="25"/>
  <c r="I23" i="25"/>
  <c r="Q23" i="25" s="1"/>
  <c r="G19" i="25"/>
  <c r="I15" i="25"/>
  <c r="Q15" i="25" s="1"/>
  <c r="I41" i="24"/>
  <c r="Q41" i="24" s="1"/>
  <c r="I38" i="24"/>
  <c r="Q38" i="24" s="1"/>
  <c r="G34" i="24"/>
  <c r="G29" i="24"/>
  <c r="I25" i="24"/>
  <c r="Q25" i="24" s="1"/>
  <c r="G21" i="24"/>
  <c r="I17" i="24"/>
  <c r="Q17" i="24" s="1"/>
  <c r="G41" i="27"/>
  <c r="G41" i="28"/>
  <c r="I37" i="28"/>
  <c r="Q37" i="28" s="1"/>
  <c r="G33" i="28"/>
  <c r="G28" i="28"/>
  <c r="I24" i="28"/>
  <c r="Q24" i="28" s="1"/>
  <c r="G20" i="28"/>
  <c r="I16" i="28"/>
  <c r="Q16" i="28" s="1"/>
  <c r="G12" i="28"/>
  <c r="I39" i="27"/>
  <c r="Q39" i="27" s="1"/>
  <c r="G35" i="27"/>
  <c r="G30" i="27"/>
  <c r="I26" i="27"/>
  <c r="Q26" i="27" s="1"/>
  <c r="G22" i="27"/>
  <c r="I18" i="27"/>
  <c r="Q18" i="27" s="1"/>
  <c r="G14" i="27"/>
  <c r="I39" i="25"/>
  <c r="Q39" i="25" s="1"/>
  <c r="G35" i="25"/>
  <c r="G30" i="25"/>
  <c r="I26" i="25"/>
  <c r="Q26" i="25" s="1"/>
  <c r="G22" i="25"/>
  <c r="I18" i="25"/>
  <c r="Q18" i="25" s="1"/>
  <c r="G14" i="25"/>
  <c r="G37" i="24"/>
  <c r="I33" i="24"/>
  <c r="Q33" i="24" s="1"/>
  <c r="I28" i="24"/>
  <c r="Q28" i="24" s="1"/>
  <c r="G24" i="24"/>
  <c r="G42" i="25"/>
  <c r="I29" i="25"/>
  <c r="Q29" i="25" s="1"/>
  <c r="I21" i="25"/>
  <c r="Q21" i="25" s="1"/>
  <c r="I13" i="25"/>
  <c r="Q13" i="25" s="1"/>
  <c r="I36" i="24"/>
  <c r="Q36" i="24" s="1"/>
  <c r="I21" i="24"/>
  <c r="Q21" i="24" s="1"/>
  <c r="I16" i="24"/>
  <c r="Q16" i="24" s="1"/>
  <c r="I13" i="24"/>
  <c r="Q13" i="24" s="1"/>
  <c r="G12" i="24"/>
  <c r="I34" i="23"/>
  <c r="Q34" i="23" s="1"/>
  <c r="G33" i="23"/>
  <c r="G26" i="23"/>
  <c r="G24" i="23"/>
  <c r="I21" i="23"/>
  <c r="Q21" i="23" s="1"/>
  <c r="G18" i="23"/>
  <c r="G16" i="23"/>
  <c r="I13" i="23"/>
  <c r="Q13" i="23" s="1"/>
  <c r="G39" i="22"/>
  <c r="I35" i="22"/>
  <c r="Q35" i="22" s="1"/>
  <c r="I30" i="22"/>
  <c r="Q30" i="22" s="1"/>
  <c r="G26" i="22"/>
  <c r="I22" i="22"/>
  <c r="Q22" i="22" s="1"/>
  <c r="G18" i="22"/>
  <c r="I14" i="22"/>
  <c r="Q14" i="22" s="1"/>
  <c r="I37" i="21"/>
  <c r="Q37" i="21" s="1"/>
  <c r="G33" i="21"/>
  <c r="G28" i="21"/>
  <c r="I24" i="21"/>
  <c r="Q24" i="21" s="1"/>
  <c r="G20" i="21"/>
  <c r="I16" i="21"/>
  <c r="Q16" i="21" s="1"/>
  <c r="G12" i="21"/>
  <c r="G41" i="20"/>
  <c r="I37" i="20"/>
  <c r="Q37" i="20" s="1"/>
  <c r="G33" i="20"/>
  <c r="G28" i="20"/>
  <c r="I24" i="20"/>
  <c r="Q24" i="20" s="1"/>
  <c r="G20" i="20"/>
  <c r="I16" i="20"/>
  <c r="Q16" i="20" s="1"/>
  <c r="G12" i="20"/>
  <c r="I39" i="18"/>
  <c r="Q39" i="18" s="1"/>
  <c r="G35" i="18"/>
  <c r="G30" i="18"/>
  <c r="I26" i="18"/>
  <c r="Q26" i="18" s="1"/>
  <c r="I28" i="28"/>
  <c r="Q28" i="28" s="1"/>
  <c r="G24" i="28"/>
  <c r="I12" i="28"/>
  <c r="Q12" i="28" s="1"/>
  <c r="G39" i="27"/>
  <c r="I22" i="27"/>
  <c r="Q22" i="27" s="1"/>
  <c r="G18" i="27"/>
  <c r="G38" i="25"/>
  <c r="G26" i="25"/>
  <c r="G18" i="25"/>
  <c r="G33" i="24"/>
  <c r="I24" i="24"/>
  <c r="Q24" i="24" s="1"/>
  <c r="G37" i="23"/>
  <c r="I29" i="23"/>
  <c r="Q29" i="23" s="1"/>
  <c r="G28" i="23"/>
  <c r="I25" i="23"/>
  <c r="Q25" i="23" s="1"/>
  <c r="I23" i="23"/>
  <c r="Q23" i="23" s="1"/>
  <c r="G20" i="23"/>
  <c r="I17" i="23"/>
  <c r="Q17" i="23" s="1"/>
  <c r="I15" i="23"/>
  <c r="Q15" i="23" s="1"/>
  <c r="G12" i="23"/>
  <c r="G42" i="22"/>
  <c r="I38" i="22"/>
  <c r="Q38" i="22" s="1"/>
  <c r="G34" i="22"/>
  <c r="G29" i="22"/>
  <c r="I25" i="22"/>
  <c r="Q25" i="22" s="1"/>
  <c r="G21" i="22"/>
  <c r="I17" i="22"/>
  <c r="Q17" i="22" s="1"/>
  <c r="G13" i="22"/>
  <c r="I40" i="21"/>
  <c r="Q40" i="21" s="1"/>
  <c r="G36" i="21"/>
  <c r="I32" i="21"/>
  <c r="Q32" i="21" s="1"/>
  <c r="G31" i="21"/>
  <c r="I27" i="21"/>
  <c r="Q27" i="21" s="1"/>
  <c r="G23" i="21"/>
  <c r="I19" i="21"/>
  <c r="Q19" i="21" s="1"/>
  <c r="G15" i="21"/>
  <c r="I40" i="20"/>
  <c r="Q40" i="20" s="1"/>
  <c r="G36" i="20"/>
  <c r="I32" i="20"/>
  <c r="Q32" i="20" s="1"/>
  <c r="G31" i="20"/>
  <c r="I27" i="20"/>
  <c r="Q27" i="20" s="1"/>
  <c r="G23" i="20"/>
  <c r="I19" i="20"/>
  <c r="Q19" i="20" s="1"/>
  <c r="G15" i="20"/>
  <c r="G38" i="18"/>
  <c r="I34" i="18"/>
  <c r="Q34" i="18" s="1"/>
  <c r="I29" i="18"/>
  <c r="Q29" i="18" s="1"/>
  <c r="G25" i="18"/>
  <c r="I21" i="18"/>
  <c r="Q21" i="18" s="1"/>
  <c r="I33" i="28"/>
  <c r="Q33" i="28" s="1"/>
  <c r="G19" i="24"/>
  <c r="G16" i="24"/>
  <c r="I38" i="23"/>
  <c r="Q38" i="23" s="1"/>
  <c r="I36" i="23"/>
  <c r="Q36" i="23" s="1"/>
  <c r="I41" i="22"/>
  <c r="Q41" i="22" s="1"/>
  <c r="G37" i="22"/>
  <c r="I33" i="22"/>
  <c r="Q33" i="22" s="1"/>
  <c r="I28" i="22"/>
  <c r="Q28" i="22" s="1"/>
  <c r="G24" i="22"/>
  <c r="I20" i="22"/>
  <c r="Q20" i="22" s="1"/>
  <c r="G16" i="22"/>
  <c r="I12" i="22"/>
  <c r="Q12" i="22" s="1"/>
  <c r="E5" i="22"/>
  <c r="G39" i="21"/>
  <c r="I35" i="21"/>
  <c r="Q35" i="21" s="1"/>
  <c r="I30" i="21"/>
  <c r="Q30" i="21" s="1"/>
  <c r="G26" i="21"/>
  <c r="I22" i="21"/>
  <c r="Q22" i="21" s="1"/>
  <c r="G18" i="21"/>
  <c r="I14" i="21"/>
  <c r="Q14" i="21" s="1"/>
  <c r="G42" i="20"/>
  <c r="G39" i="20"/>
  <c r="I35" i="20"/>
  <c r="Q35" i="20" s="1"/>
  <c r="I30" i="20"/>
  <c r="Q30" i="20" s="1"/>
  <c r="G26" i="20"/>
  <c r="I22" i="20"/>
  <c r="Q22" i="20" s="1"/>
  <c r="G18" i="20"/>
  <c r="I14" i="20"/>
  <c r="Q14" i="20" s="1"/>
  <c r="I37" i="18"/>
  <c r="Q37" i="18" s="1"/>
  <c r="G33" i="18"/>
  <c r="G28" i="18"/>
  <c r="G25" i="25"/>
  <c r="G17" i="25"/>
  <c r="G40" i="24"/>
  <c r="I31" i="24"/>
  <c r="Q31" i="24" s="1"/>
  <c r="I23" i="24"/>
  <c r="Q23" i="24" s="1"/>
  <c r="I20" i="24"/>
  <c r="Q20" i="24" s="1"/>
  <c r="I15" i="24"/>
  <c r="Q15" i="24" s="1"/>
  <c r="G13" i="24"/>
  <c r="E5" i="24"/>
  <c r="G34" i="23"/>
  <c r="I31" i="23"/>
  <c r="Q31" i="23" s="1"/>
  <c r="G40" i="22"/>
  <c r="I36" i="22"/>
  <c r="Q36" i="22" s="1"/>
  <c r="I31" i="22"/>
  <c r="Q31" i="22" s="1"/>
  <c r="G27" i="22"/>
  <c r="I23" i="22"/>
  <c r="Q23" i="22" s="1"/>
  <c r="G19" i="22"/>
  <c r="I15" i="22"/>
  <c r="Q15" i="22" s="1"/>
  <c r="I41" i="21"/>
  <c r="Q41" i="21" s="1"/>
  <c r="I38" i="21"/>
  <c r="Q38" i="21" s="1"/>
  <c r="G34" i="21"/>
  <c r="G29" i="21"/>
  <c r="I25" i="21"/>
  <c r="Q25" i="21" s="1"/>
  <c r="G21" i="21"/>
  <c r="I17" i="21"/>
  <c r="Q17" i="21" s="1"/>
  <c r="G13" i="21"/>
  <c r="I41" i="20"/>
  <c r="Q41" i="20" s="1"/>
  <c r="I38" i="20"/>
  <c r="Q38" i="20" s="1"/>
  <c r="G34" i="20"/>
  <c r="G29" i="20"/>
  <c r="I25" i="20"/>
  <c r="Q25" i="20" s="1"/>
  <c r="G21" i="20"/>
  <c r="I17" i="20"/>
  <c r="Q17" i="20" s="1"/>
  <c r="G13" i="20"/>
  <c r="I40" i="18"/>
  <c r="Q40" i="18" s="1"/>
  <c r="G36" i="18"/>
  <c r="I32" i="18"/>
  <c r="Q32" i="18" s="1"/>
  <c r="G31" i="18"/>
  <c r="I27" i="18"/>
  <c r="Q27" i="18" s="1"/>
  <c r="G23" i="18"/>
  <c r="E5" i="28"/>
  <c r="I35" i="25"/>
  <c r="Q35" i="25" s="1"/>
  <c r="G28" i="24"/>
  <c r="I12" i="24"/>
  <c r="Q12" i="24" s="1"/>
  <c r="I42" i="23"/>
  <c r="Q42" i="23" s="1"/>
  <c r="G41" i="23"/>
  <c r="I33" i="23"/>
  <c r="Q33" i="23" s="1"/>
  <c r="G29" i="23"/>
  <c r="G25" i="23"/>
  <c r="I22" i="23"/>
  <c r="Q22" i="23" s="1"/>
  <c r="G21" i="23"/>
  <c r="G17" i="23"/>
  <c r="I14" i="23"/>
  <c r="Q14" i="23" s="1"/>
  <c r="G13" i="23"/>
  <c r="I39" i="22"/>
  <c r="Q39" i="22" s="1"/>
  <c r="G35" i="22"/>
  <c r="G30" i="22"/>
  <c r="I26" i="22"/>
  <c r="Q26" i="22" s="1"/>
  <c r="G22" i="22"/>
  <c r="I20" i="28"/>
  <c r="Q20" i="28" s="1"/>
  <c r="G16" i="28"/>
  <c r="I35" i="27"/>
  <c r="Q35" i="27" s="1"/>
  <c r="I30" i="27"/>
  <c r="Q30" i="27" s="1"/>
  <c r="G26" i="27"/>
  <c r="I14" i="27"/>
  <c r="Q14" i="27" s="1"/>
  <c r="G32" i="23"/>
  <c r="O42" i="23" s="1"/>
  <c r="G38" i="23"/>
  <c r="I28" i="23"/>
  <c r="Q28" i="23" s="1"/>
  <c r="G27" i="23"/>
  <c r="I24" i="23"/>
  <c r="Q24" i="23" s="1"/>
  <c r="I20" i="23"/>
  <c r="Q20" i="23" s="1"/>
  <c r="G19" i="23"/>
  <c r="I16" i="23"/>
  <c r="Q16" i="23" s="1"/>
  <c r="I12" i="23"/>
  <c r="Q12" i="23" s="1"/>
  <c r="E5" i="23"/>
  <c r="G38" i="22"/>
  <c r="I34" i="22"/>
  <c r="Q34" i="22" s="1"/>
  <c r="I29" i="22"/>
  <c r="Q29" i="22" s="1"/>
  <c r="G25" i="22"/>
  <c r="I21" i="22"/>
  <c r="Q21" i="22" s="1"/>
  <c r="I37" i="24"/>
  <c r="Q37" i="24" s="1"/>
  <c r="G20" i="24"/>
  <c r="G27" i="18"/>
  <c r="G19" i="18"/>
  <c r="I15" i="18"/>
  <c r="Q15" i="18" s="1"/>
  <c r="I42" i="17"/>
  <c r="Q42" i="17" s="1"/>
  <c r="G40" i="17"/>
  <c r="I36" i="17"/>
  <c r="Q36" i="17" s="1"/>
  <c r="I31" i="17"/>
  <c r="Q31" i="17" s="1"/>
  <c r="G27" i="17"/>
  <c r="I23" i="17"/>
  <c r="Q23" i="17" s="1"/>
  <c r="G19" i="17"/>
  <c r="I15" i="17"/>
  <c r="Q15" i="17" s="1"/>
  <c r="G32" i="16"/>
  <c r="G36" i="16"/>
  <c r="I32" i="16"/>
  <c r="Q32" i="16" s="1"/>
  <c r="G31" i="16"/>
  <c r="I27" i="16"/>
  <c r="Q27" i="16" s="1"/>
  <c r="G23" i="16"/>
  <c r="I19" i="16"/>
  <c r="Q19" i="16" s="1"/>
  <c r="G15" i="16"/>
  <c r="G38" i="1"/>
  <c r="G30" i="1"/>
  <c r="G22" i="1"/>
  <c r="G14" i="1"/>
  <c r="I25" i="1"/>
  <c r="Q25" i="1" s="1"/>
  <c r="I29" i="1"/>
  <c r="Q29" i="1" s="1"/>
  <c r="I33" i="1"/>
  <c r="Q33" i="1" s="1"/>
  <c r="I37" i="1"/>
  <c r="Q37" i="1" s="1"/>
  <c r="I30" i="25"/>
  <c r="Q30" i="25" s="1"/>
  <c r="G33" i="22"/>
  <c r="I24" i="22"/>
  <c r="Q24" i="22" s="1"/>
  <c r="G30" i="21"/>
  <c r="G25" i="21"/>
  <c r="G22" i="21"/>
  <c r="G17" i="21"/>
  <c r="G14" i="21"/>
  <c r="E5" i="21"/>
  <c r="G30" i="20"/>
  <c r="G25" i="20"/>
  <c r="G22" i="20"/>
  <c r="G17" i="20"/>
  <c r="G14" i="20"/>
  <c r="E5" i="20"/>
  <c r="G40" i="18"/>
  <c r="G37" i="18"/>
  <c r="I31" i="18"/>
  <c r="Q31" i="18" s="1"/>
  <c r="G29" i="18"/>
  <c r="G24" i="18"/>
  <c r="I18" i="18"/>
  <c r="Q18" i="18" s="1"/>
  <c r="G14" i="18"/>
  <c r="I39" i="17"/>
  <c r="Q39" i="17" s="1"/>
  <c r="G35" i="17"/>
  <c r="G30" i="17"/>
  <c r="I26" i="17"/>
  <c r="Q26" i="17" s="1"/>
  <c r="G22" i="17"/>
  <c r="I18" i="17"/>
  <c r="Q18" i="17" s="1"/>
  <c r="G14" i="17"/>
  <c r="I35" i="16"/>
  <c r="Q35" i="16" s="1"/>
  <c r="I30" i="16"/>
  <c r="Q30" i="16" s="1"/>
  <c r="G26" i="16"/>
  <c r="I22" i="16"/>
  <c r="Q22" i="16" s="1"/>
  <c r="G18" i="16"/>
  <c r="I14" i="16"/>
  <c r="Q14" i="16" s="1"/>
  <c r="G37" i="1"/>
  <c r="G29" i="1"/>
  <c r="G21" i="1"/>
  <c r="G13" i="1"/>
  <c r="G32" i="25"/>
  <c r="O42" i="25" s="1"/>
  <c r="G40" i="23"/>
  <c r="G41" i="22"/>
  <c r="I32" i="22"/>
  <c r="Q32" i="22" s="1"/>
  <c r="I29" i="21"/>
  <c r="Q29" i="21" s="1"/>
  <c r="G27" i="21"/>
  <c r="I21" i="21"/>
  <c r="Q21" i="21" s="1"/>
  <c r="G19" i="21"/>
  <c r="I13" i="21"/>
  <c r="Q13" i="21" s="1"/>
  <c r="I42" i="20"/>
  <c r="Q42" i="20" s="1"/>
  <c r="I29" i="20"/>
  <c r="Q29" i="20" s="1"/>
  <c r="G27" i="20"/>
  <c r="I21" i="20"/>
  <c r="Q21" i="20" s="1"/>
  <c r="G19" i="20"/>
  <c r="I13" i="20"/>
  <c r="Q13" i="20" s="1"/>
  <c r="I41" i="18"/>
  <c r="Q41" i="18" s="1"/>
  <c r="I36" i="18"/>
  <c r="Q36" i="18" s="1"/>
  <c r="G34" i="18"/>
  <c r="I28" i="18"/>
  <c r="Q28" i="18" s="1"/>
  <c r="G26" i="18"/>
  <c r="I23" i="18"/>
  <c r="Q23" i="18" s="1"/>
  <c r="G22" i="18"/>
  <c r="G17" i="18"/>
  <c r="I13" i="18"/>
  <c r="Q13" i="18" s="1"/>
  <c r="G32" i="17"/>
  <c r="O42" i="17" s="1"/>
  <c r="G38" i="17"/>
  <c r="I34" i="17"/>
  <c r="Q34" i="17" s="1"/>
  <c r="I29" i="17"/>
  <c r="Q29" i="17" s="1"/>
  <c r="G25" i="17"/>
  <c r="I21" i="17"/>
  <c r="Q21" i="17" s="1"/>
  <c r="G17" i="17"/>
  <c r="I13" i="17"/>
  <c r="Q13" i="17" s="1"/>
  <c r="I38" i="16"/>
  <c r="Q38" i="16" s="1"/>
  <c r="G34" i="16"/>
  <c r="G29" i="16"/>
  <c r="I25" i="16"/>
  <c r="Q25" i="16" s="1"/>
  <c r="G21" i="16"/>
  <c r="I17" i="16"/>
  <c r="Q17" i="16" s="1"/>
  <c r="G13" i="16"/>
  <c r="G36" i="1"/>
  <c r="G28" i="1"/>
  <c r="G20" i="1"/>
  <c r="G12" i="1"/>
  <c r="I22" i="1"/>
  <c r="Q22" i="1" s="1"/>
  <c r="I22" i="25"/>
  <c r="Q22" i="25" s="1"/>
  <c r="G32" i="24"/>
  <c r="O41" i="24" s="1"/>
  <c r="G28" i="22"/>
  <c r="G38" i="21"/>
  <c r="G35" i="21"/>
  <c r="I26" i="21"/>
  <c r="Q26" i="21" s="1"/>
  <c r="G24" i="21"/>
  <c r="I18" i="21"/>
  <c r="Q18" i="21" s="1"/>
  <c r="G16" i="21"/>
  <c r="G38" i="20"/>
  <c r="G35" i="20"/>
  <c r="I26" i="20"/>
  <c r="Q26" i="20" s="1"/>
  <c r="G24" i="20"/>
  <c r="I18" i="20"/>
  <c r="Q18" i="20" s="1"/>
  <c r="G16" i="20"/>
  <c r="G39" i="18"/>
  <c r="I33" i="18"/>
  <c r="Q33" i="18" s="1"/>
  <c r="I30" i="18"/>
  <c r="Q30" i="18" s="1"/>
  <c r="I25" i="18"/>
  <c r="Q25" i="18" s="1"/>
  <c r="G20" i="18"/>
  <c r="I16" i="18"/>
  <c r="Q16" i="18" s="1"/>
  <c r="G12" i="18"/>
  <c r="G41" i="17"/>
  <c r="I37" i="17"/>
  <c r="Q37" i="17" s="1"/>
  <c r="G33" i="17"/>
  <c r="G28" i="17"/>
  <c r="I24" i="17"/>
  <c r="Q24" i="17" s="1"/>
  <c r="G20" i="17"/>
  <c r="I16" i="17"/>
  <c r="Q16" i="17" s="1"/>
  <c r="G12" i="17"/>
  <c r="G37" i="16"/>
  <c r="I33" i="16"/>
  <c r="Q33" i="16" s="1"/>
  <c r="I28" i="16"/>
  <c r="Q28" i="16" s="1"/>
  <c r="G24" i="16"/>
  <c r="I20" i="16"/>
  <c r="Q20" i="16" s="1"/>
  <c r="G16" i="16"/>
  <c r="I12" i="16"/>
  <c r="Q12" i="16" s="1"/>
  <c r="E5" i="16"/>
  <c r="G35" i="1"/>
  <c r="G27" i="1"/>
  <c r="G19" i="1"/>
  <c r="G37" i="28"/>
  <c r="I34" i="25"/>
  <c r="Q34" i="25" s="1"/>
  <c r="G17" i="24"/>
  <c r="G36" i="22"/>
  <c r="I27" i="22"/>
  <c r="Q27" i="22" s="1"/>
  <c r="G20" i="22"/>
  <c r="G15" i="22"/>
  <c r="G12" i="22"/>
  <c r="G40" i="21"/>
  <c r="I34" i="21"/>
  <c r="Q34" i="21" s="1"/>
  <c r="I31" i="21"/>
  <c r="Q31" i="21" s="1"/>
  <c r="I28" i="21"/>
  <c r="Q28" i="21" s="1"/>
  <c r="I23" i="21"/>
  <c r="Q23" i="21" s="1"/>
  <c r="I20" i="21"/>
  <c r="Q20" i="21" s="1"/>
  <c r="I15" i="21"/>
  <c r="Q15" i="21" s="1"/>
  <c r="I12" i="21"/>
  <c r="Q12" i="21" s="1"/>
  <c r="G32" i="20"/>
  <c r="O42" i="20" s="1"/>
  <c r="I14" i="25"/>
  <c r="Q14" i="25" s="1"/>
  <c r="I37" i="23"/>
  <c r="Q37" i="23" s="1"/>
  <c r="I42" i="22"/>
  <c r="Q42" i="22" s="1"/>
  <c r="I19" i="22"/>
  <c r="Q19" i="22" s="1"/>
  <c r="G17" i="22"/>
  <c r="I39" i="21"/>
  <c r="Q39" i="21" s="1"/>
  <c r="G37" i="21"/>
  <c r="I39" i="20"/>
  <c r="Q39" i="20" s="1"/>
  <c r="G37" i="20"/>
  <c r="I13" i="27"/>
  <c r="Q13" i="27" s="1"/>
  <c r="G27" i="24"/>
  <c r="I41" i="23"/>
  <c r="Q41" i="23" s="1"/>
  <c r="G32" i="22"/>
  <c r="O42" i="22" s="1"/>
  <c r="G31" i="22"/>
  <c r="G23" i="22"/>
  <c r="I16" i="22"/>
  <c r="Q16" i="22" s="1"/>
  <c r="G14" i="22"/>
  <c r="I36" i="21"/>
  <c r="Q36" i="21" s="1"/>
  <c r="I17" i="1"/>
  <c r="Q17" i="1" s="1"/>
  <c r="G18" i="1"/>
  <c r="E5" i="1"/>
  <c r="I40" i="17"/>
  <c r="Q40" i="17" s="1"/>
  <c r="I38" i="18"/>
  <c r="Q38" i="18" s="1"/>
  <c r="I20" i="1"/>
  <c r="Q20" i="1" s="1"/>
  <c r="I15" i="16"/>
  <c r="Q15" i="16" s="1"/>
  <c r="I23" i="16"/>
  <c r="Q23" i="16" s="1"/>
  <c r="I19" i="17"/>
  <c r="Q19" i="17" s="1"/>
  <c r="I30" i="17"/>
  <c r="Q30" i="17" s="1"/>
  <c r="Q24" i="2"/>
  <c r="G11" i="2"/>
  <c r="I19" i="1"/>
  <c r="Q19" i="1" s="1"/>
  <c r="I40" i="1"/>
  <c r="Q40" i="1" s="1"/>
  <c r="I35" i="1"/>
  <c r="Q35" i="1" s="1"/>
  <c r="I23" i="1"/>
  <c r="Q23" i="1" s="1"/>
  <c r="G26" i="1"/>
  <c r="G42" i="1"/>
  <c r="I13" i="16"/>
  <c r="Q13" i="16" s="1"/>
  <c r="G19" i="16"/>
  <c r="I21" i="16"/>
  <c r="Q21" i="16" s="1"/>
  <c r="G27" i="16"/>
  <c r="I29" i="16"/>
  <c r="Q29" i="16" s="1"/>
  <c r="G35" i="16"/>
  <c r="I37" i="16"/>
  <c r="Q37" i="16" s="1"/>
  <c r="G15" i="17"/>
  <c r="I17" i="17"/>
  <c r="Q17" i="17" s="1"/>
  <c r="G23" i="17"/>
  <c r="I25" i="17"/>
  <c r="Q25" i="17" s="1"/>
  <c r="G31" i="17"/>
  <c r="G34" i="17"/>
  <c r="G37" i="17"/>
  <c r="I41" i="17"/>
  <c r="Q41" i="17" s="1"/>
  <c r="G15" i="18"/>
  <c r="I17" i="18"/>
  <c r="Q17" i="18" s="1"/>
  <c r="I35" i="18"/>
  <c r="Q35" i="18" s="1"/>
  <c r="I34" i="20"/>
  <c r="Q34" i="20" s="1"/>
  <c r="M19" i="2"/>
  <c r="O19" i="2"/>
  <c r="G23" i="1"/>
  <c r="Q19" i="2"/>
  <c r="I36" i="1"/>
  <c r="Q36" i="1" s="1"/>
  <c r="S19" i="2"/>
  <c r="G25" i="1"/>
  <c r="I26" i="16"/>
  <c r="Q26" i="16" s="1"/>
  <c r="I22" i="17"/>
  <c r="Q22" i="17" s="1"/>
  <c r="I33" i="17"/>
  <c r="Q33" i="17" s="1"/>
  <c r="I19" i="18"/>
  <c r="Q19" i="18" s="1"/>
  <c r="Q8" i="2"/>
  <c r="I28" i="1"/>
  <c r="Q28" i="1" s="1"/>
  <c r="G31" i="1"/>
  <c r="G14" i="16"/>
  <c r="I16" i="16"/>
  <c r="Q16" i="16" s="1"/>
  <c r="G22" i="16"/>
  <c r="I24" i="16"/>
  <c r="Q24" i="16" s="1"/>
  <c r="G30" i="16"/>
  <c r="G33" i="16"/>
  <c r="G38" i="16"/>
  <c r="I12" i="17"/>
  <c r="Q12" i="17" s="1"/>
  <c r="G18" i="17"/>
  <c r="I20" i="17"/>
  <c r="Q20" i="17" s="1"/>
  <c r="G26" i="17"/>
  <c r="I28" i="17"/>
  <c r="Q28" i="17" s="1"/>
  <c r="G42" i="17"/>
  <c r="I12" i="18"/>
  <c r="Q12" i="18" s="1"/>
  <c r="G18" i="18"/>
  <c r="I20" i="18"/>
  <c r="Q20" i="18" s="1"/>
  <c r="G40" i="20"/>
  <c r="I18" i="22"/>
  <c r="Q18" i="22" s="1"/>
  <c r="G39" i="25"/>
  <c r="I23" i="20"/>
  <c r="Q23" i="20" s="1"/>
  <c r="I21" i="1"/>
  <c r="Q21" i="1" s="1"/>
  <c r="E5" i="17"/>
  <c r="I35" i="17"/>
  <c r="Q35" i="17" s="1"/>
  <c r="I41" i="1"/>
  <c r="Q41" i="1" s="1"/>
  <c r="I30" i="1"/>
  <c r="Q30" i="1" s="1"/>
  <c r="I18" i="16"/>
  <c r="Q18" i="16" s="1"/>
  <c r="I34" i="16"/>
  <c r="Q34" i="16" s="1"/>
  <c r="M24" i="2"/>
  <c r="I14" i="1"/>
  <c r="Q14" i="1" s="1"/>
  <c r="I34" i="1"/>
  <c r="Q34" i="1" s="1"/>
  <c r="G15" i="1"/>
  <c r="I19" i="2"/>
  <c r="I24" i="2"/>
  <c r="I12" i="1"/>
  <c r="Q12" i="1" s="1"/>
  <c r="I18" i="1"/>
  <c r="Q18" i="1" s="1"/>
  <c r="I39" i="1"/>
  <c r="Q39" i="1" s="1"/>
  <c r="G16" i="1"/>
  <c r="G32" i="1"/>
  <c r="O42" i="1" s="1"/>
  <c r="G12" i="16"/>
  <c r="G17" i="16"/>
  <c r="G20" i="16"/>
  <c r="G25" i="16"/>
  <c r="G28" i="16"/>
  <c r="G13" i="17"/>
  <c r="G16" i="17"/>
  <c r="G21" i="17"/>
  <c r="G24" i="17"/>
  <c r="G29" i="17"/>
  <c r="G13" i="18"/>
  <c r="G16" i="18"/>
  <c r="G21" i="18"/>
  <c r="G32" i="18"/>
  <c r="O41" i="18" s="1"/>
  <c r="I31" i="20"/>
  <c r="Q31" i="20" s="1"/>
  <c r="I13" i="22"/>
  <c r="Q13" i="22" s="1"/>
  <c r="E8" i="30"/>
  <c r="I36" i="16" l="1"/>
  <c r="Q36" i="16" s="1"/>
  <c r="I20" i="20"/>
  <c r="Q20" i="20" s="1"/>
  <c r="I38" i="17"/>
  <c r="Q38" i="17" s="1"/>
  <c r="I33" i="21"/>
  <c r="Q33" i="21" s="1"/>
  <c r="I22" i="18"/>
  <c r="Q22" i="18" s="1"/>
  <c r="G34" i="1"/>
  <c r="G24" i="1"/>
  <c r="I27" i="17"/>
  <c r="Q27" i="17" s="1"/>
  <c r="I37" i="22"/>
  <c r="Q37" i="22" s="1"/>
  <c r="I31" i="1"/>
  <c r="Q31" i="1" s="1"/>
  <c r="O24" i="2"/>
  <c r="I36" i="20"/>
  <c r="Q36" i="20" s="1"/>
  <c r="I15" i="20"/>
  <c r="Q15" i="20" s="1"/>
  <c r="G39" i="1"/>
  <c r="E5" i="18"/>
  <c r="G36" i="17"/>
  <c r="I26" i="1"/>
  <c r="Q26" i="1" s="1"/>
  <c r="I12" i="20"/>
  <c r="Q12" i="20" s="1"/>
  <c r="K24" i="2"/>
  <c r="G17" i="1"/>
  <c r="I38" i="1"/>
  <c r="Q38" i="1" s="1"/>
  <c r="I13" i="1"/>
  <c r="Q13" i="1" s="1"/>
  <c r="K19" i="2"/>
  <c r="I27" i="1"/>
  <c r="Q27" i="1" s="1"/>
  <c r="G33" i="1"/>
  <c r="G5" i="27"/>
  <c r="G5" i="16"/>
  <c r="G5" i="28"/>
  <c r="G5" i="25"/>
  <c r="G5" i="21"/>
  <c r="G5" i="24"/>
  <c r="G5" i="23"/>
  <c r="G5" i="18"/>
  <c r="G5" i="22"/>
  <c r="G5" i="17"/>
  <c r="G5" i="1"/>
  <c r="G5" i="20"/>
  <c r="O34" i="22" l="1"/>
  <c r="O29" i="22"/>
  <c r="O21" i="22"/>
  <c r="O13" i="22"/>
  <c r="M5" i="22"/>
  <c r="O37" i="22"/>
  <c r="O24" i="22"/>
  <c r="O16" i="22"/>
  <c r="I5" i="22"/>
  <c r="O40" i="22"/>
  <c r="O32" i="22"/>
  <c r="O27" i="22"/>
  <c r="O19" i="22"/>
  <c r="O35" i="22"/>
  <c r="O30" i="22"/>
  <c r="O22" i="22"/>
  <c r="O14" i="22"/>
  <c r="O38" i="22"/>
  <c r="O25" i="22"/>
  <c r="O33" i="22"/>
  <c r="O28" i="22"/>
  <c r="O41" i="22"/>
  <c r="O18" i="22"/>
  <c r="O36" i="22"/>
  <c r="O20" i="22"/>
  <c r="O15" i="22"/>
  <c r="O12" i="22"/>
  <c r="O17" i="22"/>
  <c r="O39" i="22"/>
  <c r="O31" i="22"/>
  <c r="O23" i="22"/>
  <c r="O26" i="22"/>
  <c r="O38" i="24"/>
  <c r="O25" i="24"/>
  <c r="O17" i="24"/>
  <c r="O33" i="24"/>
  <c r="O28" i="24"/>
  <c r="O39" i="24"/>
  <c r="O26" i="24"/>
  <c r="O18" i="24"/>
  <c r="O34" i="24"/>
  <c r="O29" i="24"/>
  <c r="O21" i="24"/>
  <c r="O13" i="24"/>
  <c r="M5" i="24"/>
  <c r="O37" i="24"/>
  <c r="O24" i="24"/>
  <c r="O16" i="24"/>
  <c r="O40" i="24"/>
  <c r="O32" i="24"/>
  <c r="O27" i="24"/>
  <c r="O19" i="24"/>
  <c r="O36" i="24"/>
  <c r="I5" i="24"/>
  <c r="O35" i="24"/>
  <c r="O31" i="24"/>
  <c r="O23" i="24"/>
  <c r="O15" i="24"/>
  <c r="O14" i="24"/>
  <c r="O30" i="24"/>
  <c r="O12" i="24"/>
  <c r="O22" i="24"/>
  <c r="O20" i="24"/>
  <c r="O36" i="20"/>
  <c r="O31" i="20"/>
  <c r="O23" i="20"/>
  <c r="O15" i="20"/>
  <c r="O39" i="20"/>
  <c r="O26" i="20"/>
  <c r="O18" i="20"/>
  <c r="O34" i="20"/>
  <c r="O29" i="20"/>
  <c r="O21" i="20"/>
  <c r="O13" i="20"/>
  <c r="M5" i="20"/>
  <c r="O37" i="20"/>
  <c r="O24" i="20"/>
  <c r="O16" i="20"/>
  <c r="I5" i="20"/>
  <c r="O30" i="20"/>
  <c r="O25" i="20"/>
  <c r="O22" i="20"/>
  <c r="O17" i="20"/>
  <c r="O14" i="20"/>
  <c r="O41" i="20"/>
  <c r="O33" i="20"/>
  <c r="O27" i="20"/>
  <c r="O19" i="20"/>
  <c r="O38" i="20"/>
  <c r="O35" i="20"/>
  <c r="O40" i="20"/>
  <c r="O32" i="20"/>
  <c r="O28" i="20"/>
  <c r="O20" i="20"/>
  <c r="O12" i="20"/>
  <c r="O36" i="25"/>
  <c r="O31" i="25"/>
  <c r="O23" i="25"/>
  <c r="O15" i="25"/>
  <c r="O39" i="25"/>
  <c r="O26" i="25"/>
  <c r="O18" i="25"/>
  <c r="O37" i="25"/>
  <c r="O24" i="25"/>
  <c r="O16" i="25"/>
  <c r="I5" i="25"/>
  <c r="O40" i="25"/>
  <c r="O32" i="25"/>
  <c r="O27" i="25"/>
  <c r="O19" i="25"/>
  <c r="O35" i="25"/>
  <c r="O30" i="25"/>
  <c r="O22" i="25"/>
  <c r="O14" i="25"/>
  <c r="O38" i="25"/>
  <c r="O25" i="25"/>
  <c r="O17" i="25"/>
  <c r="O34" i="25"/>
  <c r="O41" i="25"/>
  <c r="O33" i="25"/>
  <c r="O29" i="25"/>
  <c r="O21" i="25"/>
  <c r="O13" i="25"/>
  <c r="O28" i="25"/>
  <c r="O20" i="25"/>
  <c r="O12" i="25"/>
  <c r="M5" i="25"/>
  <c r="O38" i="18"/>
  <c r="O25" i="18"/>
  <c r="O33" i="18"/>
  <c r="O28" i="18"/>
  <c r="O36" i="18"/>
  <c r="O31" i="18"/>
  <c r="O39" i="18"/>
  <c r="O26" i="18"/>
  <c r="O40" i="18"/>
  <c r="O37" i="18"/>
  <c r="O32" i="18"/>
  <c r="O29" i="18"/>
  <c r="O24" i="18"/>
  <c r="O14" i="18"/>
  <c r="O34" i="18"/>
  <c r="O22" i="18"/>
  <c r="O17" i="18"/>
  <c r="O20" i="18"/>
  <c r="O12" i="18"/>
  <c r="O15" i="18"/>
  <c r="O18" i="18"/>
  <c r="O13" i="18"/>
  <c r="O23" i="18"/>
  <c r="O27" i="18"/>
  <c r="I5" i="18"/>
  <c r="O16" i="18"/>
  <c r="M5" i="18"/>
  <c r="O35" i="18"/>
  <c r="O30" i="18"/>
  <c r="O19" i="18"/>
  <c r="O21" i="18"/>
  <c r="O36" i="21"/>
  <c r="O31" i="21"/>
  <c r="O23" i="21"/>
  <c r="O15" i="21"/>
  <c r="O39" i="21"/>
  <c r="O26" i="21"/>
  <c r="O18" i="21"/>
  <c r="O34" i="21"/>
  <c r="O29" i="21"/>
  <c r="O21" i="21"/>
  <c r="O13" i="21"/>
  <c r="M5" i="21"/>
  <c r="O37" i="21"/>
  <c r="O24" i="21"/>
  <c r="O16" i="21"/>
  <c r="I5" i="21"/>
  <c r="O30" i="21"/>
  <c r="O25" i="21"/>
  <c r="O22" i="21"/>
  <c r="O17" i="21"/>
  <c r="O14" i="21"/>
  <c r="O33" i="21"/>
  <c r="O27" i="21"/>
  <c r="O19" i="21"/>
  <c r="O38" i="21"/>
  <c r="O35" i="21"/>
  <c r="O40" i="21"/>
  <c r="O32" i="21"/>
  <c r="O20" i="21"/>
  <c r="O12" i="21"/>
  <c r="O28" i="21"/>
  <c r="O40" i="1"/>
  <c r="O36" i="1"/>
  <c r="O32" i="1"/>
  <c r="O28" i="1"/>
  <c r="O24" i="1"/>
  <c r="O20" i="1"/>
  <c r="O16" i="1"/>
  <c r="O12" i="1"/>
  <c r="O39" i="1"/>
  <c r="O35" i="1"/>
  <c r="O31" i="1"/>
  <c r="O27" i="1"/>
  <c r="O23" i="1"/>
  <c r="O19" i="1"/>
  <c r="O15" i="1"/>
  <c r="O34" i="1"/>
  <c r="O29" i="1"/>
  <c r="O18" i="1"/>
  <c r="O13" i="1"/>
  <c r="I5" i="1"/>
  <c r="O25" i="1"/>
  <c r="O30" i="1"/>
  <c r="O38" i="1"/>
  <c r="O33" i="1"/>
  <c r="O22" i="1"/>
  <c r="O17" i="1"/>
  <c r="M5" i="1"/>
  <c r="O26" i="1"/>
  <c r="O14" i="1"/>
  <c r="O37" i="1"/>
  <c r="O21" i="1"/>
  <c r="O41" i="1"/>
  <c r="O39" i="28"/>
  <c r="O26" i="28"/>
  <c r="O18" i="28"/>
  <c r="O34" i="28"/>
  <c r="O29" i="28"/>
  <c r="O21" i="28"/>
  <c r="O13" i="28"/>
  <c r="M5" i="28"/>
  <c r="O37" i="28"/>
  <c r="O24" i="28"/>
  <c r="O16" i="28"/>
  <c r="I5" i="28"/>
  <c r="O35" i="28"/>
  <c r="O30" i="28"/>
  <c r="O22" i="28"/>
  <c r="O14" i="28"/>
  <c r="O38" i="28"/>
  <c r="O25" i="28"/>
  <c r="O17" i="28"/>
  <c r="O41" i="28"/>
  <c r="O33" i="28"/>
  <c r="O28" i="28"/>
  <c r="O20" i="28"/>
  <c r="O12" i="28"/>
  <c r="O36" i="28"/>
  <c r="O31" i="28"/>
  <c r="O23" i="28"/>
  <c r="O15" i="28"/>
  <c r="O19" i="28"/>
  <c r="O40" i="28"/>
  <c r="O27" i="28"/>
  <c r="O32" i="28"/>
  <c r="O38" i="23"/>
  <c r="O25" i="23"/>
  <c r="O17" i="23"/>
  <c r="O39" i="23"/>
  <c r="O26" i="23"/>
  <c r="O18" i="23"/>
  <c r="O34" i="23"/>
  <c r="O29" i="23"/>
  <c r="O37" i="23"/>
  <c r="O30" i="23"/>
  <c r="O28" i="23"/>
  <c r="O20" i="23"/>
  <c r="O12" i="23"/>
  <c r="O32" i="23"/>
  <c r="O41" i="23"/>
  <c r="O23" i="23"/>
  <c r="O21" i="23"/>
  <c r="O15" i="23"/>
  <c r="O13" i="23"/>
  <c r="M5" i="23"/>
  <c r="O36" i="23"/>
  <c r="O27" i="23"/>
  <c r="O19" i="23"/>
  <c r="I5" i="23"/>
  <c r="O31" i="23"/>
  <c r="O14" i="23"/>
  <c r="O40" i="23"/>
  <c r="O35" i="23"/>
  <c r="O24" i="23"/>
  <c r="O33" i="23"/>
  <c r="O22" i="23"/>
  <c r="O16" i="23"/>
  <c r="O35" i="17"/>
  <c r="O30" i="17"/>
  <c r="O22" i="17"/>
  <c r="O14" i="17"/>
  <c r="O38" i="17"/>
  <c r="O25" i="17"/>
  <c r="O17" i="17"/>
  <c r="O41" i="17"/>
  <c r="O33" i="17"/>
  <c r="O28" i="17"/>
  <c r="O20" i="17"/>
  <c r="O12" i="17"/>
  <c r="O36" i="17"/>
  <c r="O31" i="17"/>
  <c r="O23" i="17"/>
  <c r="O15" i="17"/>
  <c r="O40" i="17"/>
  <c r="O32" i="17"/>
  <c r="O26" i="17"/>
  <c r="O18" i="17"/>
  <c r="O27" i="17"/>
  <c r="O13" i="17"/>
  <c r="O37" i="17"/>
  <c r="O34" i="17"/>
  <c r="O19" i="17"/>
  <c r="O39" i="17"/>
  <c r="I5" i="17"/>
  <c r="O24" i="17"/>
  <c r="M5" i="17"/>
  <c r="O29" i="17"/>
  <c r="O16" i="17"/>
  <c r="O21" i="17"/>
  <c r="O40" i="16"/>
  <c r="O39" i="16"/>
  <c r="O26" i="16"/>
  <c r="O18" i="16"/>
  <c r="O34" i="16"/>
  <c r="O29" i="16"/>
  <c r="O21" i="16"/>
  <c r="O13" i="16"/>
  <c r="M5" i="16"/>
  <c r="O37" i="16"/>
  <c r="O24" i="16"/>
  <c r="O16" i="16"/>
  <c r="I5" i="16"/>
  <c r="O32" i="16"/>
  <c r="O27" i="16"/>
  <c r="O19" i="16"/>
  <c r="O38" i="16"/>
  <c r="O33" i="16"/>
  <c r="O30" i="16"/>
  <c r="O22" i="16"/>
  <c r="O14" i="16"/>
  <c r="O23" i="16"/>
  <c r="O17" i="16"/>
  <c r="O35" i="16"/>
  <c r="O15" i="16"/>
  <c r="O12" i="16"/>
  <c r="O31" i="16"/>
  <c r="O28" i="16"/>
  <c r="O20" i="16"/>
  <c r="O25" i="16"/>
  <c r="O36" i="16"/>
  <c r="O33" i="27"/>
  <c r="O28" i="27"/>
  <c r="O20" i="27"/>
  <c r="O36" i="27"/>
  <c r="O31" i="27"/>
  <c r="O23" i="27"/>
  <c r="O15" i="27"/>
  <c r="O39" i="27"/>
  <c r="O26" i="27"/>
  <c r="O18" i="27"/>
  <c r="O37" i="27"/>
  <c r="O24" i="27"/>
  <c r="O16" i="27"/>
  <c r="I5" i="27"/>
  <c r="O40" i="27"/>
  <c r="O32" i="27"/>
  <c r="O27" i="27"/>
  <c r="O19" i="27"/>
  <c r="O35" i="27"/>
  <c r="O30" i="27"/>
  <c r="O22" i="27"/>
  <c r="O14" i="27"/>
  <c r="O38" i="27"/>
  <c r="O25" i="27"/>
  <c r="O17" i="27"/>
  <c r="O34" i="27"/>
  <c r="O29" i="27"/>
  <c r="O13" i="27"/>
  <c r="O12" i="27"/>
  <c r="O21" i="27"/>
  <c r="M5" i="27"/>
</calcChain>
</file>

<file path=xl/sharedStrings.xml><?xml version="1.0" encoding="utf-8"?>
<sst xmlns="http://schemas.openxmlformats.org/spreadsheetml/2006/main" count="717" uniqueCount="538">
  <si>
    <t>Word Count</t>
  </si>
  <si>
    <t>Target Count</t>
  </si>
  <si>
    <t>Word Goal</t>
  </si>
  <si>
    <t>Words Left</t>
  </si>
  <si>
    <t>Deadline</t>
  </si>
  <si>
    <t>Days Left</t>
  </si>
  <si>
    <t>Daily Average</t>
  </si>
  <si>
    <t>Goal</t>
  </si>
  <si>
    <t>Percentage</t>
  </si>
  <si>
    <t>Table</t>
  </si>
  <si>
    <t>Graph</t>
  </si>
  <si>
    <t>Date</t>
  </si>
  <si>
    <t>Daily  Goal</t>
  </si>
  <si>
    <t>Words Today</t>
  </si>
  <si>
    <t>Percent</t>
  </si>
  <si>
    <t>Comments and Notes</t>
  </si>
  <si>
    <t>July Word Tracker</t>
  </si>
  <si>
    <t>January</t>
  </si>
  <si>
    <t xml:space="preserve">Feburary </t>
  </si>
  <si>
    <t>March</t>
  </si>
  <si>
    <t>April</t>
  </si>
  <si>
    <t xml:space="preserve">May </t>
  </si>
  <si>
    <t>June</t>
  </si>
  <si>
    <t>August</t>
  </si>
  <si>
    <t>October</t>
  </si>
  <si>
    <t>November</t>
  </si>
  <si>
    <t>December</t>
  </si>
  <si>
    <t xml:space="preserve">July </t>
  </si>
  <si>
    <t>September</t>
  </si>
  <si>
    <t>Start Date</t>
  </si>
  <si>
    <t>Monthly Goal</t>
  </si>
  <si>
    <t>Daily Goal</t>
  </si>
  <si>
    <t>Days Past</t>
  </si>
  <si>
    <t>New Count</t>
  </si>
  <si>
    <t>February Word Tracker</t>
  </si>
  <si>
    <t>January Word Tracker</t>
  </si>
  <si>
    <t>March Word Tracker</t>
  </si>
  <si>
    <t>April Word Tracker</t>
  </si>
  <si>
    <t>May Word Tracker</t>
  </si>
  <si>
    <t>June Word Tracker</t>
  </si>
  <si>
    <t>August Word Tracker</t>
  </si>
  <si>
    <t>September Word Tracker</t>
  </si>
  <si>
    <t>October Word Tracker</t>
  </si>
  <si>
    <t>November Word Tracker</t>
  </si>
  <si>
    <t>December Word Tracker</t>
  </si>
  <si>
    <t>Chapter 21</t>
  </si>
  <si>
    <t>Chapter 22</t>
  </si>
  <si>
    <t>Chapter 23</t>
  </si>
  <si>
    <t>Chapter 43</t>
  </si>
  <si>
    <t>Chapter 24</t>
  </si>
  <si>
    <t>Chapter 44</t>
  </si>
  <si>
    <t>Chapter 25</t>
  </si>
  <si>
    <t>Chapter 45</t>
  </si>
  <si>
    <t>Chapter 26</t>
  </si>
  <si>
    <t>Chapter 46</t>
  </si>
  <si>
    <t>Chapter 27</t>
  </si>
  <si>
    <t>Chapter 47</t>
  </si>
  <si>
    <t>Chapter 28</t>
  </si>
  <si>
    <t>Chapter 48</t>
  </si>
  <si>
    <t>Starting Word Count</t>
  </si>
  <si>
    <t>Chapter 29</t>
  </si>
  <si>
    <t>Chapter 49</t>
  </si>
  <si>
    <t>Chapter 30</t>
  </si>
  <si>
    <t>Chapter 50</t>
  </si>
  <si>
    <t>Chapter 11</t>
  </si>
  <si>
    <t>Chapter 31</t>
  </si>
  <si>
    <t>Chapter 51</t>
  </si>
  <si>
    <t>Chapter 12</t>
  </si>
  <si>
    <t>Chapter 32</t>
  </si>
  <si>
    <t>Chapter 52</t>
  </si>
  <si>
    <t>Chapter 13</t>
  </si>
  <si>
    <t>Chapter 33</t>
  </si>
  <si>
    <t>Chapter 53</t>
  </si>
  <si>
    <t>Chapter 14</t>
  </si>
  <si>
    <t>Chapter 34</t>
  </si>
  <si>
    <t>Chapter 54</t>
  </si>
  <si>
    <t>Chapter 15</t>
  </si>
  <si>
    <t>Chapter 35</t>
  </si>
  <si>
    <t>Chapter 55</t>
  </si>
  <si>
    <t>Chapter 16</t>
  </si>
  <si>
    <t>Chapter 36</t>
  </si>
  <si>
    <t>Chapter 56</t>
  </si>
  <si>
    <t>Chapter 17</t>
  </si>
  <si>
    <t>Chapter 37</t>
  </si>
  <si>
    <t>Chapter 57</t>
  </si>
  <si>
    <t>Chapter 18</t>
  </si>
  <si>
    <t>Chapter 38</t>
  </si>
  <si>
    <t>Chapter 58</t>
  </si>
  <si>
    <t>Chapter 19</t>
  </si>
  <si>
    <t>Chapter 39</t>
  </si>
  <si>
    <t>Chapter 59</t>
  </si>
  <si>
    <t>Chapter 20</t>
  </si>
  <si>
    <t>Chapter 40</t>
  </si>
  <si>
    <t>Chapter 60</t>
  </si>
  <si>
    <t>Chapter Breakdown</t>
  </si>
  <si>
    <t>Chapters 1-30</t>
  </si>
  <si>
    <t>Chapter 61</t>
  </si>
  <si>
    <t>Chapter 62</t>
  </si>
  <si>
    <t>Chapter 63</t>
  </si>
  <si>
    <t>Chapter 64</t>
  </si>
  <si>
    <t>Chapter 65</t>
  </si>
  <si>
    <t>Chapter 66</t>
  </si>
  <si>
    <t>Chapter 67</t>
  </si>
  <si>
    <t>Chapter 68</t>
  </si>
  <si>
    <t>Chapter 69</t>
  </si>
  <si>
    <t>Chapter 70</t>
  </si>
  <si>
    <t>Chapter 71</t>
  </si>
  <si>
    <t>Chapter 72</t>
  </si>
  <si>
    <t>Chapter 73</t>
  </si>
  <si>
    <t>Chapter 74</t>
  </si>
  <si>
    <t>Chapter 75</t>
  </si>
  <si>
    <t>Chapter 76</t>
  </si>
  <si>
    <t>Chapter 77</t>
  </si>
  <si>
    <t>Chapter 78</t>
  </si>
  <si>
    <t>Chapter 79</t>
  </si>
  <si>
    <t>Chapter 80</t>
  </si>
  <si>
    <t>Chapter 81</t>
  </si>
  <si>
    <t>Chapter 82</t>
  </si>
  <si>
    <t>Chapter 83</t>
  </si>
  <si>
    <t>Chapter 84</t>
  </si>
  <si>
    <t>Chapter 85</t>
  </si>
  <si>
    <t>Chapter 86</t>
  </si>
  <si>
    <t>Chapter 87</t>
  </si>
  <si>
    <t>Chapter 88</t>
  </si>
  <si>
    <t>Chapter 89</t>
  </si>
  <si>
    <t>Chapter 92</t>
  </si>
  <si>
    <t>Chapter 93</t>
  </si>
  <si>
    <t>Chapter 94</t>
  </si>
  <si>
    <t>Chapter 95</t>
  </si>
  <si>
    <t>Chapter 96</t>
  </si>
  <si>
    <t>Chapter 97</t>
  </si>
  <si>
    <t>Chapter 98</t>
  </si>
  <si>
    <t>Chapter 99</t>
  </si>
  <si>
    <t>Chapter 100</t>
  </si>
  <si>
    <t>Chapter 101</t>
  </si>
  <si>
    <t>Chapter 102</t>
  </si>
  <si>
    <t>Chapter 103</t>
  </si>
  <si>
    <t>Chapter 104</t>
  </si>
  <si>
    <t>Chapter 105</t>
  </si>
  <si>
    <t>Chapter 106</t>
  </si>
  <si>
    <t>Chapter 107</t>
  </si>
  <si>
    <t>Chapter 108</t>
  </si>
  <si>
    <t>Chapter 109</t>
  </si>
  <si>
    <t>Chapter 110</t>
  </si>
  <si>
    <t>Chapter 111</t>
  </si>
  <si>
    <t>Chapter 112</t>
  </si>
  <si>
    <t>Chapter 113</t>
  </si>
  <si>
    <t>Chapter 114</t>
  </si>
  <si>
    <t>Chapter 115</t>
  </si>
  <si>
    <t>Chapter 116</t>
  </si>
  <si>
    <t>Chapter 117</t>
  </si>
  <si>
    <t>Chapter 118</t>
  </si>
  <si>
    <t>Chapter 119</t>
  </si>
  <si>
    <t>Comments</t>
  </si>
  <si>
    <t>Chapters 31-60</t>
  </si>
  <si>
    <t>Chapters 61-90</t>
  </si>
  <si>
    <t>Chapter 90</t>
  </si>
  <si>
    <t>Chapters 91</t>
  </si>
  <si>
    <t>Chapter 120</t>
  </si>
  <si>
    <t>Chapters 91-120</t>
  </si>
  <si>
    <t>January 1st</t>
  </si>
  <si>
    <t>January 2nd</t>
  </si>
  <si>
    <t>January 3rd</t>
  </si>
  <si>
    <t>January 4th</t>
  </si>
  <si>
    <t>January 5th</t>
  </si>
  <si>
    <t>January 6th</t>
  </si>
  <si>
    <t>January 7th</t>
  </si>
  <si>
    <t>January 8th</t>
  </si>
  <si>
    <t>January 9th</t>
  </si>
  <si>
    <t>January 10th</t>
  </si>
  <si>
    <t>January 11th</t>
  </si>
  <si>
    <t>January 12th</t>
  </si>
  <si>
    <t>January 13th</t>
  </si>
  <si>
    <t>January 14th</t>
  </si>
  <si>
    <t>January 15th</t>
  </si>
  <si>
    <t>January 16th</t>
  </si>
  <si>
    <t>January 17th</t>
  </si>
  <si>
    <t>January 18th</t>
  </si>
  <si>
    <t>January 19th</t>
  </si>
  <si>
    <t>January 20th</t>
  </si>
  <si>
    <t>January 21st</t>
  </si>
  <si>
    <t>January 22nd</t>
  </si>
  <si>
    <t>January 23rd</t>
  </si>
  <si>
    <t>January 24th</t>
  </si>
  <si>
    <t>January 25th</t>
  </si>
  <si>
    <t>January 26th</t>
  </si>
  <si>
    <t>January 27th</t>
  </si>
  <si>
    <t>January 28th</t>
  </si>
  <si>
    <t xml:space="preserve">January 29th </t>
  </si>
  <si>
    <t>January 30th</t>
  </si>
  <si>
    <t>January 31st</t>
  </si>
  <si>
    <t>February 1st</t>
  </si>
  <si>
    <t>February 2nd</t>
  </si>
  <si>
    <t>February 3rd</t>
  </si>
  <si>
    <t>February 4th</t>
  </si>
  <si>
    <t>February 5th</t>
  </si>
  <si>
    <t>February 6th</t>
  </si>
  <si>
    <t>February 7th</t>
  </si>
  <si>
    <t>February 8th</t>
  </si>
  <si>
    <t>February 9th</t>
  </si>
  <si>
    <t>February 10th</t>
  </si>
  <si>
    <t>February 11th</t>
  </si>
  <si>
    <t>February 12th</t>
  </si>
  <si>
    <t>February 13th</t>
  </si>
  <si>
    <t>February 14th</t>
  </si>
  <si>
    <t>February 15th</t>
  </si>
  <si>
    <t>February 16th</t>
  </si>
  <si>
    <t>February 17th</t>
  </si>
  <si>
    <t>February 18th</t>
  </si>
  <si>
    <t>February 19th</t>
  </si>
  <si>
    <t>February 20th</t>
  </si>
  <si>
    <t>February 21st</t>
  </si>
  <si>
    <t>February 22nd</t>
  </si>
  <si>
    <t>February 23rd</t>
  </si>
  <si>
    <t>February 24th</t>
  </si>
  <si>
    <t>February 25th</t>
  </si>
  <si>
    <t>February 26th</t>
  </si>
  <si>
    <t>February 27th</t>
  </si>
  <si>
    <t>February 28th</t>
  </si>
  <si>
    <t>February 29th</t>
  </si>
  <si>
    <t>March 1st</t>
  </si>
  <si>
    <t>March 2nd</t>
  </si>
  <si>
    <t>March 3rd</t>
  </si>
  <si>
    <t>March 4th</t>
  </si>
  <si>
    <t>March 5th</t>
  </si>
  <si>
    <t>March 6th</t>
  </si>
  <si>
    <t>March 7th</t>
  </si>
  <si>
    <t>March 8th</t>
  </si>
  <si>
    <t>March 9th</t>
  </si>
  <si>
    <t>March 10th</t>
  </si>
  <si>
    <t>March 11th</t>
  </si>
  <si>
    <t>March 12th</t>
  </si>
  <si>
    <t>March 14th</t>
  </si>
  <si>
    <t>March 13th</t>
  </si>
  <si>
    <t>March 15th</t>
  </si>
  <si>
    <t>March 16th</t>
  </si>
  <si>
    <t>March 17th</t>
  </si>
  <si>
    <t>March 18th</t>
  </si>
  <si>
    <t>March 19th</t>
  </si>
  <si>
    <t>March 20th</t>
  </si>
  <si>
    <t>March 21st</t>
  </si>
  <si>
    <t>March20nd</t>
  </si>
  <si>
    <t>March 23rd</t>
  </si>
  <si>
    <t>March 24th</t>
  </si>
  <si>
    <t>March 25th</t>
  </si>
  <si>
    <t>March 26th</t>
  </si>
  <si>
    <t>March 27th</t>
  </si>
  <si>
    <t>March 28th</t>
  </si>
  <si>
    <t>March 29th</t>
  </si>
  <si>
    <t>March 30th</t>
  </si>
  <si>
    <t>March 31st</t>
  </si>
  <si>
    <t>April 1st</t>
  </si>
  <si>
    <t>April 2nd</t>
  </si>
  <si>
    <t>April 3rd</t>
  </si>
  <si>
    <t>April 4th</t>
  </si>
  <si>
    <t>April 5th</t>
  </si>
  <si>
    <t>April 6th</t>
  </si>
  <si>
    <t>April 7th</t>
  </si>
  <si>
    <t>April 8th</t>
  </si>
  <si>
    <t>April 9th</t>
  </si>
  <si>
    <t>April 10th</t>
  </si>
  <si>
    <t>April 11th</t>
  </si>
  <si>
    <t>April 12th</t>
  </si>
  <si>
    <t>April 13th</t>
  </si>
  <si>
    <t>April 14th</t>
  </si>
  <si>
    <t>April 15th</t>
  </si>
  <si>
    <t>April 16th</t>
  </si>
  <si>
    <t>April 17th</t>
  </si>
  <si>
    <t>April 18th</t>
  </si>
  <si>
    <t>April 19th</t>
  </si>
  <si>
    <t>April 20th</t>
  </si>
  <si>
    <t>April 21st</t>
  </si>
  <si>
    <t>April 22nd</t>
  </si>
  <si>
    <t>April 23rd</t>
  </si>
  <si>
    <t>April 24th</t>
  </si>
  <si>
    <t>April 25th</t>
  </si>
  <si>
    <t>April 26th</t>
  </si>
  <si>
    <t>April 27th</t>
  </si>
  <si>
    <t>April 28th</t>
  </si>
  <si>
    <t>April 29th</t>
  </si>
  <si>
    <t>April 30th</t>
  </si>
  <si>
    <t>May 1st</t>
  </si>
  <si>
    <t>May 2nd</t>
  </si>
  <si>
    <t>May 3rd</t>
  </si>
  <si>
    <t>May 4th</t>
  </si>
  <si>
    <t>May 6th</t>
  </si>
  <si>
    <t>May 7th</t>
  </si>
  <si>
    <t>May 8th</t>
  </si>
  <si>
    <t>May 9th</t>
  </si>
  <si>
    <t>May 10th</t>
  </si>
  <si>
    <t>May 11th</t>
  </si>
  <si>
    <t>May 12th</t>
  </si>
  <si>
    <t>May 13th</t>
  </si>
  <si>
    <t>May 14th</t>
  </si>
  <si>
    <t>May 15th</t>
  </si>
  <si>
    <t>May 16th</t>
  </si>
  <si>
    <t>May 17th</t>
  </si>
  <si>
    <t>May 18th</t>
  </si>
  <si>
    <t>May 19th</t>
  </si>
  <si>
    <t>May 20th</t>
  </si>
  <si>
    <t>May 21st</t>
  </si>
  <si>
    <t>May 22nd</t>
  </si>
  <si>
    <t>May 23rd</t>
  </si>
  <si>
    <t>May 24th</t>
  </si>
  <si>
    <t>May 25th</t>
  </si>
  <si>
    <t>May 26th</t>
  </si>
  <si>
    <t>May 27th</t>
  </si>
  <si>
    <t>May 28th</t>
  </si>
  <si>
    <t>May 29th</t>
  </si>
  <si>
    <t>May 31st</t>
  </si>
  <si>
    <t>May 5th</t>
  </si>
  <si>
    <t>June 1st</t>
  </si>
  <si>
    <t>June 2nd</t>
  </si>
  <si>
    <t>June 3rd</t>
  </si>
  <si>
    <t>June 4th</t>
  </si>
  <si>
    <t>June 5th</t>
  </si>
  <si>
    <t>June 6th</t>
  </si>
  <si>
    <t>June 7th</t>
  </si>
  <si>
    <t>June 8th</t>
  </si>
  <si>
    <t>June 9th</t>
  </si>
  <si>
    <t>June 10th</t>
  </si>
  <si>
    <t>June 11th</t>
  </si>
  <si>
    <t>June 12th</t>
  </si>
  <si>
    <t>June 13th</t>
  </si>
  <si>
    <t>June 14th</t>
  </si>
  <si>
    <t>June 15th</t>
  </si>
  <si>
    <t>June 16th</t>
  </si>
  <si>
    <t>June 17th</t>
  </si>
  <si>
    <t>June 18th</t>
  </si>
  <si>
    <t>June 19th</t>
  </si>
  <si>
    <t>June 20th</t>
  </si>
  <si>
    <t>June 22nd</t>
  </si>
  <si>
    <t>June 21st</t>
  </si>
  <si>
    <t>June 23rd</t>
  </si>
  <si>
    <t>June 24th</t>
  </si>
  <si>
    <t>June 25th</t>
  </si>
  <si>
    <t>June 26th</t>
  </si>
  <si>
    <t>June 27th</t>
  </si>
  <si>
    <t>June 28th</t>
  </si>
  <si>
    <t>June 29th</t>
  </si>
  <si>
    <t>June 30th</t>
  </si>
  <si>
    <t>July 1st</t>
  </si>
  <si>
    <t>July 2nd</t>
  </si>
  <si>
    <t>July 3rd</t>
  </si>
  <si>
    <t>July 4th</t>
  </si>
  <si>
    <t>July 5th</t>
  </si>
  <si>
    <t>July 6th</t>
  </si>
  <si>
    <t>July 7th</t>
  </si>
  <si>
    <t>July 8th</t>
  </si>
  <si>
    <t>July 9th</t>
  </si>
  <si>
    <t>July 10th</t>
  </si>
  <si>
    <t>July 11th</t>
  </si>
  <si>
    <t>July 12th</t>
  </si>
  <si>
    <t>July 13th</t>
  </si>
  <si>
    <t>July 14th</t>
  </si>
  <si>
    <t>July 15th</t>
  </si>
  <si>
    <t>July 16th</t>
  </si>
  <si>
    <t>July 17th</t>
  </si>
  <si>
    <t>July 18th</t>
  </si>
  <si>
    <t>July 19th</t>
  </si>
  <si>
    <t>July 20th</t>
  </si>
  <si>
    <t>July 21st</t>
  </si>
  <si>
    <t>July 22nd</t>
  </si>
  <si>
    <t>July 23rd</t>
  </si>
  <si>
    <t>July 24th</t>
  </si>
  <si>
    <t>July 25th</t>
  </si>
  <si>
    <t>July 26th</t>
  </si>
  <si>
    <t>July 27th</t>
  </si>
  <si>
    <t>July 28th</t>
  </si>
  <si>
    <t>July 29th</t>
  </si>
  <si>
    <t>July 30th</t>
  </si>
  <si>
    <t>July 31st</t>
  </si>
  <si>
    <t>August 1st</t>
  </si>
  <si>
    <t>August 2nd</t>
  </si>
  <si>
    <t>August 3rd</t>
  </si>
  <si>
    <t>August 4th</t>
  </si>
  <si>
    <t>August 5th</t>
  </si>
  <si>
    <t>August 6th</t>
  </si>
  <si>
    <t>August 7th</t>
  </si>
  <si>
    <t>August 8th</t>
  </si>
  <si>
    <t>August 9th</t>
  </si>
  <si>
    <t>August 10th</t>
  </si>
  <si>
    <t>August 11th</t>
  </si>
  <si>
    <t>August 12th</t>
  </si>
  <si>
    <t>August 13th</t>
  </si>
  <si>
    <t>August 14th</t>
  </si>
  <si>
    <t>August 16th</t>
  </si>
  <si>
    <t>August 17th</t>
  </si>
  <si>
    <t>August 18th</t>
  </si>
  <si>
    <t>August 19th</t>
  </si>
  <si>
    <t>August 20th</t>
  </si>
  <si>
    <t>August 21st</t>
  </si>
  <si>
    <t>August 22nd</t>
  </si>
  <si>
    <t>August 23rd</t>
  </si>
  <si>
    <t>August 24th</t>
  </si>
  <si>
    <t>August 25th</t>
  </si>
  <si>
    <t>August 26th</t>
  </si>
  <si>
    <t>August 27th</t>
  </si>
  <si>
    <t>August 15th</t>
  </si>
  <si>
    <t>August 28th</t>
  </si>
  <si>
    <t>August 29th</t>
  </si>
  <si>
    <t>August 30th</t>
  </si>
  <si>
    <t>August 31st</t>
  </si>
  <si>
    <t>September 1st</t>
  </si>
  <si>
    <t>September 2nd</t>
  </si>
  <si>
    <t>September 3rd</t>
  </si>
  <si>
    <t>September 4th</t>
  </si>
  <si>
    <t>September 5th</t>
  </si>
  <si>
    <t>September 6th</t>
  </si>
  <si>
    <t>September 7th</t>
  </si>
  <si>
    <t>September 8th</t>
  </si>
  <si>
    <t>September 9th</t>
  </si>
  <si>
    <t>September 10th</t>
  </si>
  <si>
    <t>September 11th</t>
  </si>
  <si>
    <t>September 12th</t>
  </si>
  <si>
    <t>September 13th</t>
  </si>
  <si>
    <t>September 14th</t>
  </si>
  <si>
    <t>September 15th</t>
  </si>
  <si>
    <t>September 16th</t>
  </si>
  <si>
    <t>September 17th</t>
  </si>
  <si>
    <t>September 18th</t>
  </si>
  <si>
    <t>September 19th</t>
  </si>
  <si>
    <t>September 20th</t>
  </si>
  <si>
    <t>September 21st</t>
  </si>
  <si>
    <t>September 22nd</t>
  </si>
  <si>
    <t>September 23rd</t>
  </si>
  <si>
    <t>September 24th</t>
  </si>
  <si>
    <t>September 25th</t>
  </si>
  <si>
    <t>September 26th</t>
  </si>
  <si>
    <t>September 27th</t>
  </si>
  <si>
    <t>September 28th</t>
  </si>
  <si>
    <t>September 29th</t>
  </si>
  <si>
    <t>September 30th</t>
  </si>
  <si>
    <t>October 1st</t>
  </si>
  <si>
    <t>October 2nd</t>
  </si>
  <si>
    <t>October 3rd</t>
  </si>
  <si>
    <t>October 4th</t>
  </si>
  <si>
    <t>October 5th</t>
  </si>
  <si>
    <t>October 6th</t>
  </si>
  <si>
    <t>October 7th</t>
  </si>
  <si>
    <t>October 8th</t>
  </si>
  <si>
    <t>October 9th</t>
  </si>
  <si>
    <t>October 10th</t>
  </si>
  <si>
    <t>October 11th</t>
  </si>
  <si>
    <t>October 12th</t>
  </si>
  <si>
    <t>October 13th</t>
  </si>
  <si>
    <t>October 14th</t>
  </si>
  <si>
    <t>October 15th</t>
  </si>
  <si>
    <t>October 16th</t>
  </si>
  <si>
    <t>October 17th</t>
  </si>
  <si>
    <t>October 18th</t>
  </si>
  <si>
    <t>October 19th</t>
  </si>
  <si>
    <t>October 20th</t>
  </si>
  <si>
    <t>October 21st</t>
  </si>
  <si>
    <t>October 22nd</t>
  </si>
  <si>
    <t>October 23rd</t>
  </si>
  <si>
    <t>October 24th</t>
  </si>
  <si>
    <t>October 25th</t>
  </si>
  <si>
    <t>October 26th</t>
  </si>
  <si>
    <t>October 27th</t>
  </si>
  <si>
    <t>October 28th</t>
  </si>
  <si>
    <t>October 29th</t>
  </si>
  <si>
    <t>October 30th</t>
  </si>
  <si>
    <t>October 31st</t>
  </si>
  <si>
    <t>November 1st</t>
  </si>
  <si>
    <t>November 2nd</t>
  </si>
  <si>
    <t>November 3rd</t>
  </si>
  <si>
    <t>November 4th</t>
  </si>
  <si>
    <t>November 5th</t>
  </si>
  <si>
    <t>November 6th</t>
  </si>
  <si>
    <t>November 7th</t>
  </si>
  <si>
    <t>November 8th</t>
  </si>
  <si>
    <t>November 9th</t>
  </si>
  <si>
    <t>November 10th</t>
  </si>
  <si>
    <t>November 11th</t>
  </si>
  <si>
    <t>November 12th</t>
  </si>
  <si>
    <t>November 13th</t>
  </si>
  <si>
    <t>November 14th</t>
  </si>
  <si>
    <t>November 15th</t>
  </si>
  <si>
    <t>November 16th</t>
  </si>
  <si>
    <t>November 17th</t>
  </si>
  <si>
    <t>November 18th</t>
  </si>
  <si>
    <t>November 19th</t>
  </si>
  <si>
    <t>November 20th</t>
  </si>
  <si>
    <t>November 21st</t>
  </si>
  <si>
    <t>November 23rd</t>
  </si>
  <si>
    <t>November 24th</t>
  </si>
  <si>
    <t>November 25th</t>
  </si>
  <si>
    <t>November 26th</t>
  </si>
  <si>
    <t>November 27th</t>
  </si>
  <si>
    <t>November 28th</t>
  </si>
  <si>
    <t>November 29th</t>
  </si>
  <si>
    <t>November 30th</t>
  </si>
  <si>
    <t>December 1st</t>
  </si>
  <si>
    <t>December 2nd</t>
  </si>
  <si>
    <t>December 3rd</t>
  </si>
  <si>
    <t>December 4th</t>
  </si>
  <si>
    <t>December 5th</t>
  </si>
  <si>
    <t>December 6th</t>
  </si>
  <si>
    <t>December 7th</t>
  </si>
  <si>
    <t>December 8th</t>
  </si>
  <si>
    <t>December 9th</t>
  </si>
  <si>
    <t>December 10th</t>
  </si>
  <si>
    <t>December 11th</t>
  </si>
  <si>
    <t>December 12th</t>
  </si>
  <si>
    <t>December 13th</t>
  </si>
  <si>
    <t>December 14th</t>
  </si>
  <si>
    <t>December 15th</t>
  </si>
  <si>
    <t>December 16th</t>
  </si>
  <si>
    <t>December 17th</t>
  </si>
  <si>
    <t>December 18th</t>
  </si>
  <si>
    <t>December 19th</t>
  </si>
  <si>
    <t>December 20th</t>
  </si>
  <si>
    <t>December 21st</t>
  </si>
  <si>
    <t>December 22nd</t>
  </si>
  <si>
    <t>December 23rd</t>
  </si>
  <si>
    <t>December 24th</t>
  </si>
  <si>
    <t>December 25th</t>
  </si>
  <si>
    <t>December 26th</t>
  </si>
  <si>
    <t>December 27th</t>
  </si>
  <si>
    <t>December 28th</t>
  </si>
  <si>
    <t>December 29th</t>
  </si>
  <si>
    <t>December 30th</t>
  </si>
  <si>
    <t>December 31st</t>
  </si>
  <si>
    <t>BOOK TITLE</t>
  </si>
  <si>
    <t>Chapter 41</t>
  </si>
  <si>
    <t>Chapter 42</t>
  </si>
  <si>
    <t>Chapter 1</t>
  </si>
  <si>
    <t>Chapter 2</t>
  </si>
  <si>
    <t>Chapter 3</t>
  </si>
  <si>
    <t>Chapter 4</t>
  </si>
  <si>
    <t>Chapter 5</t>
  </si>
  <si>
    <t>Chapter 6</t>
  </si>
  <si>
    <t>Chapter 7</t>
  </si>
  <si>
    <t>Chapter 8</t>
  </si>
  <si>
    <t>Chapter 9</t>
  </si>
  <si>
    <t>Chapter 10</t>
  </si>
  <si>
    <t>Words Written Today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</si>
</sst>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_(* \(#,##0\);_(* &quot;-&quot;_);_(@_)"/>
    <numFmt numFmtId="164" formatCode="0.0"/>
  </numFmts>
  <fonts count="26">
    <font>
      <sz val="12"/>
      <color theme="1"/>
      <name val="Palatino Linotype"/>
      <family val="2"/>
      <scheme val="minor"/>
    </font>
    <font>
      <sz val="12"/>
      <color theme="1"/>
      <name val="Palatino Linotype"/>
      <family val="2"/>
      <scheme val="minor"/>
    </font>
    <font>
      <sz val="12"/>
      <color theme="1"/>
      <name val="Palatino Linotype"/>
      <family val="2"/>
      <scheme val="minor"/>
    </font>
    <font>
      <sz val="12"/>
      <color theme="0"/>
      <name val="Palatino Linotype"/>
      <family val="2"/>
      <scheme val="minor"/>
    </font>
    <font>
      <sz val="36"/>
      <color theme="8" tint="0.79998168889431442"/>
      <name val="Perpetua Titling MT"/>
      <family val="1"/>
    </font>
    <font>
      <sz val="12"/>
      <color theme="8" tint="0.79998168889431442"/>
      <name val="Palatino Linotype"/>
      <family val="1"/>
      <scheme val="minor"/>
    </font>
    <font>
      <sz val="48"/>
      <color theme="1"/>
      <name val="Perpetua Titling MT"/>
      <family val="1"/>
    </font>
    <font>
      <sz val="36"/>
      <color theme="1"/>
      <name val="Perpetua Titling MT"/>
      <family val="1"/>
    </font>
    <font>
      <sz val="36"/>
      <color theme="1"/>
      <name val="Palatino Linotype"/>
      <family val="1"/>
      <scheme val="minor"/>
    </font>
    <font>
      <u/>
      <sz val="12"/>
      <color theme="10"/>
      <name val="Palatino Linotype"/>
      <family val="2"/>
      <scheme val="minor"/>
    </font>
    <font>
      <u/>
      <sz val="12"/>
      <color theme="11"/>
      <name val="Palatino Linotype"/>
      <family val="2"/>
      <scheme val="minor"/>
    </font>
    <font>
      <sz val="18"/>
      <color theme="1"/>
      <name val="Apple Chancery"/>
      <family val="4"/>
    </font>
    <font>
      <sz val="12"/>
      <color theme="1"/>
      <name val="Apple Chancery"/>
      <family val="4"/>
    </font>
    <font>
      <sz val="16"/>
      <color theme="1"/>
      <name val="Apple Chancery"/>
      <family val="4"/>
    </font>
    <font>
      <sz val="18"/>
      <color theme="8" tint="0.79998168889431442"/>
      <name val="Apple Chancery"/>
      <family val="4"/>
    </font>
    <font>
      <sz val="16"/>
      <color theme="0"/>
      <name val="Apple Chancery"/>
      <family val="4"/>
    </font>
    <font>
      <sz val="12"/>
      <name val="Palatino Linotype"/>
      <family val="1"/>
      <scheme val="minor"/>
    </font>
    <font>
      <sz val="16"/>
      <name val="Apple Chancery"/>
      <family val="4"/>
    </font>
    <font>
      <sz val="26"/>
      <name val="Apple Chancery"/>
      <family val="4"/>
    </font>
    <font>
      <sz val="12"/>
      <color theme="4" tint="0.59999389629810485"/>
      <name val="Palatino Linotype"/>
      <family val="1"/>
      <scheme val="minor"/>
    </font>
    <font>
      <sz val="16"/>
      <color theme="1"/>
      <name val="Palatino Linotype"/>
      <family val="1"/>
      <scheme val="minor"/>
    </font>
    <font>
      <sz val="20"/>
      <name val="Apple Chancery"/>
      <family val="4"/>
    </font>
    <font>
      <sz val="20"/>
      <color theme="1"/>
      <name val="Apple Chancery"/>
      <family val="4"/>
    </font>
    <font>
      <sz val="12"/>
      <color rgb="FF000000"/>
      <name val="Palatino Linotype"/>
      <family val="2"/>
      <scheme val="minor"/>
    </font>
    <font>
      <sz val="26"/>
      <color theme="1"/>
      <name val="Perpetua Titling MT"/>
      <family val="1"/>
    </font>
    <font>
      <sz val="8"/>
      <name val="Palatino Linotype"/>
      <family val="2"/>
      <scheme val="minor"/>
    </font>
  </fonts>
  <fills count="7">
    <fill>
      <patternFill patternType="none"/>
    </fill>
    <fill>
      <patternFill patternType="gray125"/>
    </fill>
    <fill>
      <patternFill patternType="solid">
        <fgColor theme="4" tint="0.59999389629810485"/>
        <bgColor indexed="64"/>
      </patternFill>
    </fill>
    <fill>
      <patternFill patternType="solid">
        <fgColor theme="4"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rgb="FFE9E7E8"/>
        <bgColor rgb="FF000000"/>
      </patternFill>
    </fill>
  </fills>
  <borders count="4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auto="1"/>
      </left>
      <right style="thin">
        <color auto="1"/>
      </right>
      <top style="thin">
        <color auto="1"/>
      </top>
      <bottom style="thin">
        <color theme="0" tint="-0.249977111117893"/>
      </bottom>
      <diagonal/>
    </border>
    <border>
      <left style="thin">
        <color auto="1"/>
      </left>
      <right style="thin">
        <color auto="1"/>
      </right>
      <top style="thin">
        <color theme="0" tint="-0.249977111117893"/>
      </top>
      <bottom style="thin">
        <color theme="0" tint="-0.249977111117893"/>
      </bottom>
      <diagonal/>
    </border>
    <border>
      <left style="thin">
        <color auto="1"/>
      </left>
      <right style="thin">
        <color auto="1"/>
      </right>
      <top style="thin">
        <color theme="0" tint="-0.249977111117893"/>
      </top>
      <bottom style="thin">
        <color auto="1"/>
      </bottom>
      <diagonal/>
    </border>
    <border>
      <left style="thin">
        <color auto="1"/>
      </left>
      <right/>
      <top style="thin">
        <color auto="1"/>
      </top>
      <bottom style="thin">
        <color theme="0" tint="-0.249977111117893"/>
      </bottom>
      <diagonal/>
    </border>
    <border>
      <left/>
      <right/>
      <top style="thin">
        <color auto="1"/>
      </top>
      <bottom style="thin">
        <color theme="0" tint="-0.249977111117893"/>
      </bottom>
      <diagonal/>
    </border>
    <border>
      <left/>
      <right style="thin">
        <color auto="1"/>
      </right>
      <top style="thin">
        <color auto="1"/>
      </top>
      <bottom style="thin">
        <color theme="0" tint="-0.249977111117893"/>
      </bottom>
      <diagonal/>
    </border>
    <border>
      <left style="thin">
        <color auto="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auto="1"/>
      </right>
      <top style="thin">
        <color theme="0" tint="-0.249977111117893"/>
      </top>
      <bottom style="thin">
        <color theme="0" tint="-0.249977111117893"/>
      </bottom>
      <diagonal/>
    </border>
    <border>
      <left style="thin">
        <color auto="1"/>
      </left>
      <right/>
      <top style="thin">
        <color theme="0" tint="-0.249977111117893"/>
      </top>
      <bottom style="thin">
        <color auto="1"/>
      </bottom>
      <diagonal/>
    </border>
    <border>
      <left/>
      <right/>
      <top style="thin">
        <color theme="0" tint="-0.249977111117893"/>
      </top>
      <bottom style="thin">
        <color auto="1"/>
      </bottom>
      <diagonal/>
    </border>
    <border>
      <left/>
      <right style="thin">
        <color auto="1"/>
      </right>
      <top style="thin">
        <color theme="0" tint="-0.249977111117893"/>
      </top>
      <bottom style="thin">
        <color auto="1"/>
      </bottom>
      <diagonal/>
    </border>
    <border>
      <left style="thin">
        <color auto="1"/>
      </left>
      <right style="thin">
        <color auto="1"/>
      </right>
      <top/>
      <bottom style="thin">
        <color theme="0" tint="-0.249977111117893"/>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theme="0" tint="-0.249977111117893"/>
      </top>
      <bottom/>
      <diagonal/>
    </border>
    <border>
      <left style="thin">
        <color auto="1"/>
      </left>
      <right style="thin">
        <color auto="1"/>
      </right>
      <top style="thin">
        <color auto="1"/>
      </top>
      <bottom style="thin">
        <color rgb="FFBFBFBF"/>
      </bottom>
      <diagonal/>
    </border>
    <border>
      <left style="thin">
        <color auto="1"/>
      </left>
      <right style="thin">
        <color auto="1"/>
      </right>
      <top/>
      <bottom style="thin">
        <color rgb="FFBFBFBF"/>
      </bottom>
      <diagonal/>
    </border>
    <border>
      <left style="medium">
        <color rgb="FFC00000"/>
      </left>
      <right style="medium">
        <color rgb="FFC00000"/>
      </right>
      <top style="medium">
        <color rgb="FFC00000"/>
      </top>
      <bottom style="thin">
        <color auto="1"/>
      </bottom>
      <diagonal/>
    </border>
    <border>
      <left style="medium">
        <color rgb="FFC00000"/>
      </left>
      <right style="medium">
        <color rgb="FFC00000"/>
      </right>
      <top style="thin">
        <color auto="1"/>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s>
  <cellStyleXfs count="27">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46">
    <xf numFmtId="0" fontId="0" fillId="0" borderId="0" xfId="0"/>
    <xf numFmtId="0" fontId="0" fillId="0" borderId="0" xfId="0" applyAlignment="1">
      <alignment horizontal="center"/>
    </xf>
    <xf numFmtId="0" fontId="4" fillId="0" borderId="0" xfId="0" applyFont="1" applyFill="1" applyBorder="1" applyAlignment="1">
      <alignment horizontal="center" vertical="center"/>
    </xf>
    <xf numFmtId="0" fontId="0" fillId="4" borderId="0" xfId="0" applyFill="1"/>
    <xf numFmtId="0" fontId="0" fillId="0" borderId="0" xfId="0" applyFill="1"/>
    <xf numFmtId="0" fontId="5" fillId="0" borderId="0" xfId="0" applyFont="1" applyFill="1" applyAlignment="1"/>
    <xf numFmtId="0" fontId="0" fillId="0" borderId="0" xfId="0" applyFill="1" applyAlignment="1">
      <alignment horizontal="center"/>
    </xf>
    <xf numFmtId="0" fontId="5" fillId="0" borderId="0" xfId="0" applyFont="1" applyFill="1" applyBorder="1" applyAlignment="1">
      <alignment wrapText="1"/>
    </xf>
    <xf numFmtId="0" fontId="15" fillId="0" borderId="0" xfId="0" applyFont="1" applyFill="1" applyAlignment="1">
      <alignment horizontal="center"/>
    </xf>
    <xf numFmtId="0" fontId="14" fillId="0" borderId="0" xfId="0" applyFont="1" applyFill="1" applyBorder="1" applyAlignment="1">
      <alignment wrapText="1"/>
    </xf>
    <xf numFmtId="0" fontId="15" fillId="0" borderId="0" xfId="0" applyFont="1" applyFill="1" applyAlignment="1"/>
    <xf numFmtId="14" fontId="0" fillId="0" borderId="0" xfId="0" applyNumberFormat="1"/>
    <xf numFmtId="0" fontId="0" fillId="0" borderId="0" xfId="0" applyAlignment="1">
      <alignment horizontal="center" vertical="center"/>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2" borderId="1" xfId="0" applyFill="1" applyBorder="1" applyAlignment="1">
      <alignment horizontal="center" vertical="center"/>
    </xf>
    <xf numFmtId="1" fontId="17" fillId="2"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1" fontId="12" fillId="0" borderId="1" xfId="0" applyNumberFormat="1" applyFont="1" applyBorder="1"/>
    <xf numFmtId="1" fontId="12" fillId="0" borderId="1" xfId="0" applyNumberFormat="1" applyFont="1" applyBorder="1" applyAlignment="1">
      <alignment horizontal="center" vertical="center"/>
    </xf>
    <xf numFmtId="164" fontId="12" fillId="0" borderId="1" xfId="0" applyNumberFormat="1" applyFont="1" applyBorder="1" applyAlignment="1">
      <alignment horizontal="center" vertical="center"/>
    </xf>
    <xf numFmtId="2" fontId="17" fillId="2" borderId="1" xfId="1" applyNumberFormat="1" applyFont="1" applyFill="1" applyBorder="1" applyAlignment="1">
      <alignment horizontal="center" vertical="center" wrapText="1"/>
    </xf>
    <xf numFmtId="0" fontId="11" fillId="0" borderId="0" xfId="0" applyFont="1" applyFill="1" applyAlignment="1">
      <alignment vertical="center"/>
    </xf>
    <xf numFmtId="14" fontId="0" fillId="5" borderId="19" xfId="0" applyNumberFormat="1" applyFill="1" applyBorder="1"/>
    <xf numFmtId="14" fontId="0" fillId="5" borderId="20" xfId="0" applyNumberFormat="1" applyFill="1" applyBorder="1"/>
    <xf numFmtId="14" fontId="0" fillId="5" borderId="21" xfId="0" applyNumberFormat="1" applyFill="1" applyBorder="1"/>
    <xf numFmtId="0" fontId="0" fillId="5" borderId="19" xfId="0" applyFill="1" applyBorder="1" applyAlignment="1">
      <alignment horizontal="center"/>
    </xf>
    <xf numFmtId="0" fontId="0" fillId="5" borderId="20" xfId="0" applyFill="1" applyBorder="1" applyAlignment="1">
      <alignment horizontal="center"/>
    </xf>
    <xf numFmtId="0" fontId="0" fillId="5" borderId="21" xfId="0" applyFill="1" applyBorder="1" applyAlignment="1">
      <alignment horizontal="center"/>
    </xf>
    <xf numFmtId="1" fontId="0" fillId="5" borderId="19" xfId="0" applyNumberFormat="1" applyFill="1" applyBorder="1" applyAlignment="1">
      <alignment horizontal="center"/>
    </xf>
    <xf numFmtId="1" fontId="0" fillId="5" borderId="20" xfId="0" applyNumberFormat="1" applyFill="1" applyBorder="1" applyAlignment="1">
      <alignment horizontal="center"/>
    </xf>
    <xf numFmtId="1" fontId="0" fillId="5" borderId="21" xfId="0" applyNumberFormat="1" applyFill="1" applyBorder="1" applyAlignment="1">
      <alignment horizontal="center"/>
    </xf>
    <xf numFmtId="0" fontId="0" fillId="5" borderId="19" xfId="0" applyFill="1" applyBorder="1"/>
    <xf numFmtId="0" fontId="0" fillId="5" borderId="20" xfId="0" applyFill="1" applyBorder="1"/>
    <xf numFmtId="0" fontId="0" fillId="5" borderId="21" xfId="0" applyFill="1" applyBorder="1"/>
    <xf numFmtId="2" fontId="0" fillId="5" borderId="19" xfId="0" applyNumberFormat="1" applyFill="1" applyBorder="1"/>
    <xf numFmtId="1" fontId="0" fillId="5" borderId="19" xfId="0" applyNumberFormat="1" applyFill="1" applyBorder="1"/>
    <xf numFmtId="1" fontId="0" fillId="5" borderId="20" xfId="0" applyNumberFormat="1" applyFill="1" applyBorder="1"/>
    <xf numFmtId="1" fontId="0" fillId="5" borderId="31" xfId="0" applyNumberFormat="1" applyFill="1" applyBorder="1"/>
    <xf numFmtId="1" fontId="0" fillId="5" borderId="21" xfId="0" applyNumberFormat="1" applyFill="1" applyBorder="1"/>
    <xf numFmtId="2" fontId="0" fillId="5" borderId="20" xfId="0" applyNumberFormat="1" applyFill="1" applyBorder="1"/>
    <xf numFmtId="2" fontId="0" fillId="5" borderId="21" xfId="0" applyNumberFormat="1" applyFill="1" applyBorder="1"/>
    <xf numFmtId="0" fontId="0" fillId="5" borderId="25" xfId="0" applyFill="1" applyBorder="1" applyAlignment="1">
      <alignment horizont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4" fillId="0" borderId="0" xfId="0" applyFont="1" applyFill="1" applyBorder="1" applyAlignment="1">
      <alignment vertical="center"/>
    </xf>
    <xf numFmtId="0" fontId="4" fillId="0" borderId="9" xfId="0" applyFont="1" applyFill="1" applyBorder="1" applyAlignment="1">
      <alignment vertical="center"/>
    </xf>
    <xf numFmtId="41" fontId="17" fillId="2" borderId="1" xfId="6" applyFont="1" applyFill="1" applyBorder="1" applyAlignment="1">
      <alignment horizontal="center" vertical="center"/>
    </xf>
    <xf numFmtId="0" fontId="22" fillId="0" borderId="0" xfId="0" applyFont="1"/>
    <xf numFmtId="1" fontId="20" fillId="0" borderId="31" xfId="0" applyNumberFormat="1" applyFont="1" applyFill="1" applyBorder="1" applyAlignment="1">
      <alignment vertical="center"/>
    </xf>
    <xf numFmtId="0" fontId="0" fillId="0" borderId="20" xfId="0" applyFill="1" applyBorder="1" applyAlignment="1"/>
    <xf numFmtId="0" fontId="0" fillId="0" borderId="35" xfId="0" applyFill="1" applyBorder="1" applyAlignment="1">
      <alignment vertical="center"/>
    </xf>
    <xf numFmtId="1" fontId="20" fillId="0" borderId="35" xfId="0" applyNumberFormat="1" applyFont="1" applyFill="1" applyBorder="1" applyAlignment="1">
      <alignment vertical="center"/>
    </xf>
    <xf numFmtId="14" fontId="0" fillId="5" borderId="20" xfId="0" applyNumberFormat="1" applyFill="1" applyBorder="1" applyAlignment="1">
      <alignment horizontal="center"/>
    </xf>
    <xf numFmtId="14" fontId="0" fillId="5" borderId="21" xfId="0" applyNumberFormat="1" applyFill="1" applyBorder="1" applyAlignment="1">
      <alignment horizontal="center"/>
    </xf>
    <xf numFmtId="2" fontId="0" fillId="5" borderId="19" xfId="0" applyNumberFormat="1" applyFill="1" applyBorder="1" applyAlignment="1">
      <alignment horizontal="center"/>
    </xf>
    <xf numFmtId="2" fontId="0" fillId="5" borderId="20" xfId="0" applyNumberFormat="1" applyFill="1" applyBorder="1" applyAlignment="1">
      <alignment horizontal="center"/>
    </xf>
    <xf numFmtId="2" fontId="0" fillId="5" borderId="21" xfId="0" applyNumberFormat="1" applyFill="1" applyBorder="1" applyAlignment="1">
      <alignment horizontal="center"/>
    </xf>
    <xf numFmtId="1" fontId="0" fillId="5" borderId="31" xfId="0" applyNumberFormat="1" applyFill="1" applyBorder="1" applyAlignment="1">
      <alignment horizontal="center"/>
    </xf>
    <xf numFmtId="1" fontId="20" fillId="5" borderId="22" xfId="0" applyNumberFormat="1" applyFont="1" applyFill="1" applyBorder="1" applyAlignment="1">
      <alignment horizontal="center" vertical="center"/>
    </xf>
    <xf numFmtId="1" fontId="20" fillId="5" borderId="25" xfId="0" applyNumberFormat="1" applyFont="1" applyFill="1" applyBorder="1" applyAlignment="1">
      <alignment horizontal="center" vertical="center"/>
    </xf>
    <xf numFmtId="0" fontId="5" fillId="3" borderId="1" xfId="0" applyFont="1" applyFill="1" applyBorder="1" applyAlignment="1">
      <alignment horizontal="center"/>
    </xf>
    <xf numFmtId="0" fontId="0" fillId="5" borderId="21" xfId="0" quotePrefix="1" applyNumberFormat="1" applyFill="1" applyBorder="1" applyAlignment="1">
      <alignment horizontal="left"/>
    </xf>
    <xf numFmtId="16" fontId="0" fillId="5" borderId="19" xfId="0" applyNumberFormat="1" applyFill="1" applyBorder="1" applyAlignment="1">
      <alignment horizontal="left"/>
    </xf>
    <xf numFmtId="0" fontId="0" fillId="5" borderId="20" xfId="0" applyNumberFormat="1" applyFill="1" applyBorder="1" applyAlignment="1">
      <alignment horizontal="left"/>
    </xf>
    <xf numFmtId="16" fontId="0" fillId="5" borderId="20" xfId="0" applyNumberFormat="1" applyFill="1" applyBorder="1" applyAlignment="1">
      <alignment horizontal="left"/>
    </xf>
    <xf numFmtId="16" fontId="0" fillId="5" borderId="21" xfId="0" applyNumberFormat="1" applyFill="1" applyBorder="1" applyAlignment="1">
      <alignment horizontal="left"/>
    </xf>
    <xf numFmtId="14" fontId="23" fillId="6" borderId="37" xfId="0" applyNumberFormat="1" applyFont="1" applyFill="1" applyBorder="1"/>
    <xf numFmtId="14" fontId="23" fillId="6" borderId="38" xfId="0" applyNumberFormat="1" applyFont="1" applyFill="1" applyBorder="1"/>
    <xf numFmtId="14" fontId="23" fillId="6" borderId="34" xfId="0" applyNumberFormat="1" applyFont="1" applyFill="1" applyBorder="1"/>
    <xf numFmtId="0" fontId="19" fillId="5" borderId="11" xfId="0" applyFont="1" applyFill="1" applyBorder="1" applyAlignment="1">
      <alignment horizontal="center"/>
    </xf>
    <xf numFmtId="0" fontId="19" fillId="5" borderId="12" xfId="0" applyFont="1" applyFill="1" applyBorder="1" applyAlignment="1">
      <alignment horizontal="center"/>
    </xf>
    <xf numFmtId="0" fontId="19" fillId="5" borderId="13" xfId="0" applyFont="1" applyFill="1" applyBorder="1" applyAlignment="1">
      <alignment horizontal="center"/>
    </xf>
    <xf numFmtId="0" fontId="19" fillId="5" borderId="14" xfId="0" applyFont="1" applyFill="1" applyBorder="1" applyAlignment="1">
      <alignment horizontal="center"/>
    </xf>
    <xf numFmtId="0" fontId="19" fillId="5" borderId="0" xfId="0" applyFont="1" applyFill="1" applyBorder="1" applyAlignment="1">
      <alignment horizontal="center"/>
    </xf>
    <xf numFmtId="0" fontId="19" fillId="5" borderId="15" xfId="0" applyFont="1" applyFill="1" applyBorder="1" applyAlignment="1">
      <alignment horizontal="center"/>
    </xf>
    <xf numFmtId="0" fontId="19" fillId="5" borderId="16" xfId="0" applyFont="1" applyFill="1" applyBorder="1" applyAlignment="1">
      <alignment horizontal="center"/>
    </xf>
    <xf numFmtId="0" fontId="19" fillId="5" borderId="17" xfId="0" applyFont="1" applyFill="1" applyBorder="1" applyAlignment="1">
      <alignment horizontal="center"/>
    </xf>
    <xf numFmtId="0" fontId="19" fillId="5" borderId="18" xfId="0" applyFont="1" applyFill="1" applyBorder="1" applyAlignment="1">
      <alignment horizontal="center"/>
    </xf>
    <xf numFmtId="0" fontId="13" fillId="2" borderId="1" xfId="0" applyFont="1" applyFill="1" applyBorder="1" applyAlignment="1">
      <alignment horizontal="center" vertical="center"/>
    </xf>
    <xf numFmtId="1" fontId="13" fillId="2"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24" fillId="2" borderId="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7" xfId="0" applyFont="1" applyFill="1" applyBorder="1" applyAlignment="1">
      <alignment horizontal="center" vertic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6" fillId="3" borderId="0" xfId="0" applyFont="1" applyFill="1" applyAlignment="1">
      <alignment horizontal="center" wrapText="1"/>
    </xf>
    <xf numFmtId="0" fontId="7" fillId="3" borderId="0" xfId="0" applyFont="1" applyFill="1" applyAlignment="1">
      <alignment horizontal="center"/>
    </xf>
    <xf numFmtId="0" fontId="8" fillId="3" borderId="0" xfId="0" applyFont="1" applyFill="1" applyAlignment="1">
      <alignment horizontal="center"/>
    </xf>
    <xf numFmtId="0" fontId="13" fillId="2" borderId="1" xfId="0" applyNumberFormat="1" applyFont="1" applyFill="1" applyBorder="1" applyAlignment="1">
      <alignment horizontal="center" vertical="center"/>
    </xf>
    <xf numFmtId="3" fontId="13" fillId="2" borderId="1" xfId="0" applyNumberFormat="1" applyFont="1" applyFill="1" applyBorder="1" applyAlignment="1">
      <alignment horizontal="center" vertical="center"/>
    </xf>
    <xf numFmtId="0" fontId="0" fillId="5" borderId="36" xfId="0" applyFill="1" applyBorder="1" applyAlignment="1">
      <alignment horizontal="center" wrapText="1"/>
    </xf>
    <xf numFmtId="0" fontId="0" fillId="5" borderId="35" xfId="0" applyFill="1" applyBorder="1" applyAlignment="1">
      <alignment horizontal="center" wrapText="1"/>
    </xf>
    <xf numFmtId="0" fontId="0" fillId="5" borderId="34" xfId="0" applyFill="1" applyBorder="1" applyAlignment="1">
      <alignment horizontal="center" wrapText="1"/>
    </xf>
    <xf numFmtId="1" fontId="21" fillId="2" borderId="8" xfId="0" applyNumberFormat="1"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1" fontId="0" fillId="5" borderId="33" xfId="0" applyNumberFormat="1" applyFont="1" applyFill="1" applyBorder="1" applyAlignment="1">
      <alignment horizontal="center" vertical="center" wrapText="1"/>
    </xf>
    <xf numFmtId="1" fontId="0" fillId="5" borderId="35" xfId="0" applyNumberFormat="1" applyFont="1" applyFill="1" applyBorder="1" applyAlignment="1">
      <alignment horizontal="center" vertical="center" wrapText="1"/>
    </xf>
    <xf numFmtId="1" fontId="0" fillId="5" borderId="31" xfId="0" applyNumberFormat="1" applyFont="1" applyFill="1" applyBorder="1" applyAlignment="1">
      <alignment horizontal="center" vertical="center" wrapText="1"/>
    </xf>
    <xf numFmtId="0" fontId="0" fillId="5" borderId="31" xfId="0" applyFill="1" applyBorder="1" applyAlignment="1">
      <alignment horizontal="center" wrapText="1"/>
    </xf>
    <xf numFmtId="0" fontId="18" fillId="0" borderId="0" xfId="0" applyFont="1" applyFill="1" applyBorder="1" applyAlignment="1">
      <alignment horizontal="center" vertical="center"/>
    </xf>
    <xf numFmtId="0" fontId="0" fillId="5" borderId="0" xfId="0" applyFill="1" applyAlignment="1">
      <alignment horizontal="center"/>
    </xf>
    <xf numFmtId="0" fontId="3" fillId="3" borderId="32"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6" xfId="0" applyFont="1" applyFill="1" applyBorder="1" applyAlignment="1">
      <alignment horizontal="center" wrapText="1"/>
    </xf>
    <xf numFmtId="0" fontId="3" fillId="3" borderId="5" xfId="0" applyFont="1" applyFill="1" applyBorder="1" applyAlignment="1">
      <alignment horizontal="center" wrapText="1"/>
    </xf>
    <xf numFmtId="0" fontId="3" fillId="3" borderId="7" xfId="0" applyFont="1" applyFill="1" applyBorder="1" applyAlignment="1">
      <alignment horizont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 xfId="0" applyFill="1" applyBorder="1" applyAlignment="1">
      <alignment horizontal="center"/>
    </xf>
    <xf numFmtId="0" fontId="16" fillId="2" borderId="2" xfId="0" applyFont="1" applyFill="1" applyBorder="1" applyAlignment="1">
      <alignment horizontal="center" wrapText="1"/>
    </xf>
    <xf numFmtId="0" fontId="16" fillId="2" borderId="3" xfId="0" applyFont="1" applyFill="1" applyBorder="1" applyAlignment="1">
      <alignment horizontal="center" wrapText="1"/>
    </xf>
    <xf numFmtId="0" fontId="16" fillId="2" borderId="4" xfId="0" applyFont="1" applyFill="1" applyBorder="1" applyAlignment="1">
      <alignment horizontal="center" wrapText="1"/>
    </xf>
    <xf numFmtId="0" fontId="0" fillId="5" borderId="25"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6" xfId="0" applyFill="1" applyBorder="1" applyAlignment="1">
      <alignment horizontal="center"/>
    </xf>
    <xf numFmtId="0" fontId="0" fillId="5" borderId="5" xfId="0"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0" fillId="5" borderId="9" xfId="0" applyFill="1" applyBorder="1" applyAlignment="1">
      <alignment horizontal="center"/>
    </xf>
    <xf numFmtId="0" fontId="0" fillId="5" borderId="10" xfId="0" applyFill="1" applyBorder="1" applyAlignment="1">
      <alignment horizontal="center"/>
    </xf>
    <xf numFmtId="0" fontId="0" fillId="5" borderId="28" xfId="0" applyFill="1" applyBorder="1" applyAlignment="1">
      <alignment horizontal="center"/>
    </xf>
    <xf numFmtId="0" fontId="0" fillId="5" borderId="29" xfId="0" applyFill="1" applyBorder="1" applyAlignment="1">
      <alignment horizontal="center"/>
    </xf>
    <xf numFmtId="0" fontId="0" fillId="5" borderId="30" xfId="0" applyFill="1" applyBorder="1" applyAlignment="1">
      <alignment horizontal="center"/>
    </xf>
    <xf numFmtId="0" fontId="0" fillId="5" borderId="22" xfId="0" applyFill="1" applyBorder="1" applyAlignment="1">
      <alignment horizontal="center"/>
    </xf>
    <xf numFmtId="0" fontId="0" fillId="5" borderId="23" xfId="0" applyFill="1" applyBorder="1" applyAlignment="1">
      <alignment horizontal="center"/>
    </xf>
    <xf numFmtId="0" fontId="0" fillId="5" borderId="24" xfId="0" applyFill="1" applyBorder="1" applyAlignment="1">
      <alignment horizontal="center"/>
    </xf>
    <xf numFmtId="0" fontId="5" fillId="3" borderId="33" xfId="0" applyFont="1" applyFill="1" applyBorder="1" applyAlignment="1">
      <alignment horizontal="center" vertical="center"/>
    </xf>
    <xf numFmtId="0" fontId="5" fillId="3" borderId="33" xfId="0" applyFont="1" applyFill="1" applyBorder="1" applyAlignment="1">
      <alignment horizontal="center"/>
    </xf>
    <xf numFmtId="3" fontId="11" fillId="2" borderId="39"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14" fontId="13" fillId="2" borderId="39" xfId="0" applyNumberFormat="1" applyFont="1" applyFill="1" applyBorder="1" applyAlignment="1">
      <alignment horizontal="center" vertical="center"/>
    </xf>
    <xf numFmtId="0" fontId="13" fillId="2" borderId="40" xfId="0" applyFont="1" applyFill="1" applyBorder="1" applyAlignment="1">
      <alignment horizontal="center" vertical="center"/>
    </xf>
    <xf numFmtId="14" fontId="13" fillId="2" borderId="40" xfId="0" applyNumberFormat="1" applyFont="1" applyFill="1" applyBorder="1" applyAlignment="1">
      <alignment horizontal="center" vertical="center"/>
    </xf>
    <xf numFmtId="0" fontId="15" fillId="0" borderId="0" xfId="0" applyFont="1" applyFill="1" applyBorder="1" applyAlignment="1">
      <alignment horizontal="center"/>
    </xf>
    <xf numFmtId="0" fontId="0" fillId="0" borderId="32" xfId="0" applyBorder="1"/>
    <xf numFmtId="0" fontId="13" fillId="2" borderId="41" xfId="0" applyFont="1" applyFill="1" applyBorder="1" applyAlignment="1">
      <alignment horizontal="center" vertical="center"/>
    </xf>
    <xf numFmtId="0" fontId="13" fillId="2" borderId="42" xfId="0" applyFont="1" applyFill="1" applyBorder="1" applyAlignment="1">
      <alignment horizontal="center" vertical="center"/>
    </xf>
    <xf numFmtId="0" fontId="13" fillId="2" borderId="43" xfId="0" applyFont="1" applyFill="1" applyBorder="1" applyAlignment="1">
      <alignment horizontal="center" vertical="center"/>
    </xf>
  </cellXfs>
  <cellStyles count="27">
    <cellStyle name="Comma [0]" xfId="6" builtinId="6"/>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Normal" xfId="0" builtinId="0"/>
    <cellStyle name="Percent" xfId="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image" Target="../media/image3.png"/></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1" Type="http://schemas.openxmlformats.org/officeDocument/2006/relationships/image" Target="../media/image3.png"/></Relationships>
</file>

<file path=xl/charts/_rels/chart16.xml.rels><?xml version="1.0" encoding="UTF-8" standalone="yes"?>
<Relationships xmlns="http://schemas.openxmlformats.org/package/2006/relationships"><Relationship Id="rId1" Type="http://schemas.openxmlformats.org/officeDocument/2006/relationships/image" Target="../media/image3.png"/></Relationships>
</file>

<file path=xl/charts/_rels/chart18.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charts/_rels/chart20.xml.rels><?xml version="1.0" encoding="UTF-8" standalone="yes"?>
<Relationships xmlns="http://schemas.openxmlformats.org/package/2006/relationships"><Relationship Id="rId1" Type="http://schemas.openxmlformats.org/officeDocument/2006/relationships/image" Target="../media/image3.png"/></Relationships>
</file>

<file path=xl/charts/_rels/chart22.xml.rels><?xml version="1.0" encoding="UTF-8" standalone="yes"?>
<Relationships xmlns="http://schemas.openxmlformats.org/package/2006/relationships"><Relationship Id="rId1" Type="http://schemas.openxmlformats.org/officeDocument/2006/relationships/image" Target="../media/image3.png"/></Relationships>
</file>

<file path=xl/charts/_rels/chart24.xml.rels><?xml version="1.0" encoding="UTF-8" standalone="yes"?>
<Relationships xmlns="http://schemas.openxmlformats.org/package/2006/relationships"><Relationship Id="rId1" Type="http://schemas.openxmlformats.org/officeDocument/2006/relationships/image" Target="../media/image3.png"/></Relationships>
</file>

<file path=xl/charts/_rels/chart4.xml.rels><?xml version="1.0" encoding="UTF-8" standalone="yes"?>
<Relationships xmlns="http://schemas.openxmlformats.org/package/2006/relationships"><Relationship Id="rId1" Type="http://schemas.openxmlformats.org/officeDocument/2006/relationships/image" Target="../media/image3.png"/></Relationships>
</file>

<file path=xl/charts/_rels/chart6.xml.rels><?xml version="1.0" encoding="UTF-8" standalone="yes"?>
<Relationships xmlns="http://schemas.openxmlformats.org/package/2006/relationships"><Relationship Id="rId1" Type="http://schemas.openxmlformats.org/officeDocument/2006/relationships/image" Target="../media/image3.png"/></Relationships>
</file>

<file path=xl/charts/_rels/chart8.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(January!$K$5,January!$M$5)</c:f>
              <c:numCache>
                <c:formatCode>0</c:formatCode>
                <c:ptCount val="2"/>
                <c:pt idx="0" formatCode="General">
                  <c:v>0</c:v>
                </c:pt>
                <c:pt idx="1">
                  <c:v>7126.4367816091954</c:v>
                </c:pt>
              </c:numCache>
            </c:numRef>
          </c:val>
          <c:extLst>
            <c:ext xmlns:c16="http://schemas.microsoft.com/office/drawing/2014/chart" uri="{C3380CC4-5D6E-409C-BE32-E72D297353CC}">
              <c16:uniqueId val="{00000000-2C63-3B48-B4C4-D3C095EB3B7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May!$G$12:$G$42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61A6-F247-AF63-88F9100AB740}"/>
            </c:ext>
          </c:extLst>
        </c:ser>
        <c:ser>
          <c:idx val="1"/>
          <c:order val="1"/>
          <c:spPr>
            <a:solidFill>
              <a:srgbClr val="008000">
                <a:alpha val="70000"/>
              </a:srgbClr>
            </a:solidFill>
          </c:spPr>
          <c:invertIfNegative val="0"/>
          <c:val>
            <c:numRef>
              <c:f>May!$M$12:$M$42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61A6-F247-AF63-88F9100AB740}"/>
            </c:ext>
          </c:extLst>
        </c:ser>
        <c:dLbls>
          <c:showLegendKey val="0"/>
          <c:showVal val="0"/>
          <c:showCatName val="0"/>
          <c:showSerName val="0"/>
          <c:showPercent val="0"/>
          <c:showBubbleSize val="0"/>
        </c:dLbls>
        <c:gapWidth val="30"/>
        <c:axId val="-2146677960"/>
        <c:axId val="-2146681544"/>
      </c:barChart>
      <c:catAx>
        <c:axId val="-2146677960"/>
        <c:scaling>
          <c:orientation val="minMax"/>
        </c:scaling>
        <c:delete val="1"/>
        <c:axPos val="b"/>
        <c:majorTickMark val="out"/>
        <c:minorTickMark val="none"/>
        <c:tickLblPos val="nextTo"/>
        <c:crossAx val="-2146681544"/>
        <c:crossesAt val="0"/>
        <c:auto val="1"/>
        <c:lblAlgn val="ctr"/>
        <c:lblOffset val="100"/>
        <c:noMultiLvlLbl val="0"/>
      </c:catAx>
      <c:valAx>
        <c:axId val="-2146681544"/>
        <c:scaling>
          <c:orientation val="minMax"/>
        </c:scaling>
        <c:delete val="1"/>
        <c:axPos val="l"/>
        <c:numFmt formatCode="0" sourceLinked="1"/>
        <c:majorTickMark val="out"/>
        <c:minorTickMark val="none"/>
        <c:tickLblPos val="nextTo"/>
        <c:crossAx val="-2146677960"/>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(June!$K$5,June!$M$5)</c:f>
              <c:numCache>
                <c:formatCode>0</c:formatCode>
                <c:ptCount val="2"/>
                <c:pt idx="0" formatCode="General">
                  <c:v>0</c:v>
                </c:pt>
                <c:pt idx="1">
                  <c:v>7126.4367816091954</c:v>
                </c:pt>
              </c:numCache>
            </c:numRef>
          </c:val>
          <c:extLst>
            <c:ext xmlns:c16="http://schemas.microsoft.com/office/drawing/2014/chart" uri="{C3380CC4-5D6E-409C-BE32-E72D297353CC}">
              <c16:uniqueId val="{00000000-17AA-8A44-8C67-5F2ABBBB79D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June!$G$12:$G$41</c:f>
              <c:numCache>
                <c:formatCode>0</c:formatCode>
                <c:ptCount val="30"/>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numCache>
            </c:numRef>
          </c:val>
          <c:extLst>
            <c:ext xmlns:c16="http://schemas.microsoft.com/office/drawing/2014/chart" uri="{C3380CC4-5D6E-409C-BE32-E72D297353CC}">
              <c16:uniqueId val="{00000000-5E15-9A40-BA01-36B2FA0D73A0}"/>
            </c:ext>
          </c:extLst>
        </c:ser>
        <c:ser>
          <c:idx val="1"/>
          <c:order val="1"/>
          <c:spPr>
            <a:solidFill>
              <a:srgbClr val="008000">
                <a:alpha val="70000"/>
              </a:srgbClr>
            </a:solidFill>
          </c:spPr>
          <c:invertIfNegative val="0"/>
          <c:val>
            <c:numRef>
              <c:f>June!$M$12:$M$41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15-9A40-BA01-36B2FA0D73A0}"/>
            </c:ext>
          </c:extLst>
        </c:ser>
        <c:dLbls>
          <c:showLegendKey val="0"/>
          <c:showVal val="0"/>
          <c:showCatName val="0"/>
          <c:showSerName val="0"/>
          <c:showPercent val="0"/>
          <c:showBubbleSize val="0"/>
        </c:dLbls>
        <c:gapWidth val="30"/>
        <c:axId val="-2146219640"/>
        <c:axId val="-2146226040"/>
      </c:barChart>
      <c:catAx>
        <c:axId val="-2146219640"/>
        <c:scaling>
          <c:orientation val="minMax"/>
        </c:scaling>
        <c:delete val="1"/>
        <c:axPos val="b"/>
        <c:majorTickMark val="out"/>
        <c:minorTickMark val="none"/>
        <c:tickLblPos val="nextTo"/>
        <c:crossAx val="-2146226040"/>
        <c:crossesAt val="0"/>
        <c:auto val="1"/>
        <c:lblAlgn val="ctr"/>
        <c:lblOffset val="100"/>
        <c:noMultiLvlLbl val="0"/>
      </c:catAx>
      <c:valAx>
        <c:axId val="-2146226040"/>
        <c:scaling>
          <c:orientation val="minMax"/>
        </c:scaling>
        <c:delete val="1"/>
        <c:axPos val="l"/>
        <c:numFmt formatCode="0" sourceLinked="1"/>
        <c:majorTickMark val="out"/>
        <c:minorTickMark val="none"/>
        <c:tickLblPos val="nextTo"/>
        <c:crossAx val="-2146219640"/>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(July!$K$5,July!$M$5)</c:f>
              <c:numCache>
                <c:formatCode>0</c:formatCode>
                <c:ptCount val="2"/>
                <c:pt idx="0" formatCode="General">
                  <c:v>0</c:v>
                </c:pt>
                <c:pt idx="1">
                  <c:v>7126.4367816091954</c:v>
                </c:pt>
              </c:numCache>
            </c:numRef>
          </c:val>
          <c:extLst>
            <c:ext xmlns:c16="http://schemas.microsoft.com/office/drawing/2014/chart" uri="{C3380CC4-5D6E-409C-BE32-E72D297353CC}">
              <c16:uniqueId val="{00000000-56D8-8A4C-A11B-1566845F651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July!$G$12:$G$42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6A41-464A-9CC2-BAC19816C049}"/>
            </c:ext>
          </c:extLst>
        </c:ser>
        <c:ser>
          <c:idx val="1"/>
          <c:order val="1"/>
          <c:spPr>
            <a:solidFill>
              <a:srgbClr val="008000">
                <a:alpha val="70000"/>
              </a:srgbClr>
            </a:solidFill>
          </c:spPr>
          <c:invertIfNegative val="0"/>
          <c:val>
            <c:numRef>
              <c:f>July!$M$12:$M$42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6A41-464A-9CC2-BAC19816C049}"/>
            </c:ext>
          </c:extLst>
        </c:ser>
        <c:dLbls>
          <c:showLegendKey val="0"/>
          <c:showVal val="0"/>
          <c:showCatName val="0"/>
          <c:showSerName val="0"/>
          <c:showPercent val="0"/>
          <c:showBubbleSize val="0"/>
        </c:dLbls>
        <c:gapWidth val="30"/>
        <c:axId val="-2146260840"/>
        <c:axId val="-2146265016"/>
      </c:barChart>
      <c:catAx>
        <c:axId val="-2146260840"/>
        <c:scaling>
          <c:orientation val="minMax"/>
        </c:scaling>
        <c:delete val="1"/>
        <c:axPos val="b"/>
        <c:majorTickMark val="out"/>
        <c:minorTickMark val="none"/>
        <c:tickLblPos val="nextTo"/>
        <c:crossAx val="-2146265016"/>
        <c:crossesAt val="0"/>
        <c:auto val="1"/>
        <c:lblAlgn val="ctr"/>
        <c:lblOffset val="100"/>
        <c:noMultiLvlLbl val="0"/>
      </c:catAx>
      <c:valAx>
        <c:axId val="-2146265016"/>
        <c:scaling>
          <c:orientation val="minMax"/>
        </c:scaling>
        <c:delete val="1"/>
        <c:axPos val="l"/>
        <c:numFmt formatCode="0" sourceLinked="1"/>
        <c:majorTickMark val="out"/>
        <c:minorTickMark val="none"/>
        <c:tickLblPos val="nextTo"/>
        <c:crossAx val="-2146260840"/>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(August!$K$5,August!$M$5)</c:f>
              <c:numCache>
                <c:formatCode>0</c:formatCode>
                <c:ptCount val="2"/>
                <c:pt idx="0" formatCode="General">
                  <c:v>0</c:v>
                </c:pt>
                <c:pt idx="1">
                  <c:v>7126.4367816091954</c:v>
                </c:pt>
              </c:numCache>
            </c:numRef>
          </c:val>
          <c:extLst>
            <c:ext xmlns:c16="http://schemas.microsoft.com/office/drawing/2014/chart" uri="{C3380CC4-5D6E-409C-BE32-E72D297353CC}">
              <c16:uniqueId val="{00000000-9D76-CE45-A506-5E1AE32179C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August!$G$12:$G$42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41F2-7F4A-91C4-4F821740EAC1}"/>
            </c:ext>
          </c:extLst>
        </c:ser>
        <c:ser>
          <c:idx val="1"/>
          <c:order val="1"/>
          <c:spPr>
            <a:solidFill>
              <a:srgbClr val="008000">
                <a:alpha val="70000"/>
              </a:srgbClr>
            </a:solidFill>
          </c:spPr>
          <c:invertIfNegative val="0"/>
          <c:val>
            <c:numRef>
              <c:f>August!$M$12:$M$42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41F2-7F4A-91C4-4F821740EAC1}"/>
            </c:ext>
          </c:extLst>
        </c:ser>
        <c:dLbls>
          <c:showLegendKey val="0"/>
          <c:showVal val="0"/>
          <c:showCatName val="0"/>
          <c:showSerName val="0"/>
          <c:showPercent val="0"/>
          <c:showBubbleSize val="0"/>
        </c:dLbls>
        <c:gapWidth val="30"/>
        <c:axId val="-2146345416"/>
        <c:axId val="-2146342504"/>
      </c:barChart>
      <c:catAx>
        <c:axId val="-2146345416"/>
        <c:scaling>
          <c:orientation val="minMax"/>
        </c:scaling>
        <c:delete val="1"/>
        <c:axPos val="b"/>
        <c:majorTickMark val="out"/>
        <c:minorTickMark val="none"/>
        <c:tickLblPos val="nextTo"/>
        <c:crossAx val="-2146342504"/>
        <c:crossesAt val="0"/>
        <c:auto val="1"/>
        <c:lblAlgn val="ctr"/>
        <c:lblOffset val="100"/>
        <c:noMultiLvlLbl val="0"/>
      </c:catAx>
      <c:valAx>
        <c:axId val="-2146342504"/>
        <c:scaling>
          <c:orientation val="minMax"/>
        </c:scaling>
        <c:delete val="1"/>
        <c:axPos val="l"/>
        <c:numFmt formatCode="0" sourceLinked="1"/>
        <c:majorTickMark val="out"/>
        <c:minorTickMark val="none"/>
        <c:tickLblPos val="nextTo"/>
        <c:crossAx val="-2146345416"/>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(September!$K$5,September!$M$5)</c:f>
              <c:numCache>
                <c:formatCode>0</c:formatCode>
                <c:ptCount val="2"/>
                <c:pt idx="0" formatCode="General">
                  <c:v>0</c:v>
                </c:pt>
                <c:pt idx="1">
                  <c:v>7126.4367816091954</c:v>
                </c:pt>
              </c:numCache>
            </c:numRef>
          </c:val>
          <c:extLst>
            <c:ext xmlns:c16="http://schemas.microsoft.com/office/drawing/2014/chart" uri="{C3380CC4-5D6E-409C-BE32-E72D297353CC}">
              <c16:uniqueId val="{00000000-7329-944D-A9FA-E4B46D145B7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September!$G$12:$G$41</c:f>
              <c:numCache>
                <c:formatCode>0</c:formatCode>
                <c:ptCount val="30"/>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numCache>
            </c:numRef>
          </c:val>
          <c:extLst>
            <c:ext xmlns:c16="http://schemas.microsoft.com/office/drawing/2014/chart" uri="{C3380CC4-5D6E-409C-BE32-E72D297353CC}">
              <c16:uniqueId val="{00000000-1C85-5148-9A19-3928B298DF45}"/>
            </c:ext>
          </c:extLst>
        </c:ser>
        <c:ser>
          <c:idx val="1"/>
          <c:order val="1"/>
          <c:spPr>
            <a:solidFill>
              <a:srgbClr val="008000">
                <a:alpha val="70000"/>
              </a:srgbClr>
            </a:solidFill>
          </c:spPr>
          <c:invertIfNegative val="0"/>
          <c:val>
            <c:numRef>
              <c:f>September!$M$12:$M$41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1C85-5148-9A19-3928B298DF45}"/>
            </c:ext>
          </c:extLst>
        </c:ser>
        <c:dLbls>
          <c:showLegendKey val="0"/>
          <c:showVal val="0"/>
          <c:showCatName val="0"/>
          <c:showSerName val="0"/>
          <c:showPercent val="0"/>
          <c:showBubbleSize val="0"/>
        </c:dLbls>
        <c:gapWidth val="30"/>
        <c:axId val="2113902296"/>
        <c:axId val="2113899800"/>
      </c:barChart>
      <c:catAx>
        <c:axId val="2113902296"/>
        <c:scaling>
          <c:orientation val="minMax"/>
        </c:scaling>
        <c:delete val="1"/>
        <c:axPos val="b"/>
        <c:majorTickMark val="out"/>
        <c:minorTickMark val="none"/>
        <c:tickLblPos val="nextTo"/>
        <c:crossAx val="2113899800"/>
        <c:crossesAt val="0"/>
        <c:auto val="1"/>
        <c:lblAlgn val="ctr"/>
        <c:lblOffset val="100"/>
        <c:noMultiLvlLbl val="0"/>
      </c:catAx>
      <c:valAx>
        <c:axId val="2113899800"/>
        <c:scaling>
          <c:orientation val="minMax"/>
        </c:scaling>
        <c:delete val="1"/>
        <c:axPos val="l"/>
        <c:numFmt formatCode="0" sourceLinked="1"/>
        <c:majorTickMark val="out"/>
        <c:minorTickMark val="none"/>
        <c:tickLblPos val="nextTo"/>
        <c:crossAx val="2113902296"/>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(October!$K$5,October!$M$5)</c:f>
              <c:numCache>
                <c:formatCode>0</c:formatCode>
                <c:ptCount val="2"/>
                <c:pt idx="0" formatCode="General">
                  <c:v>0</c:v>
                </c:pt>
                <c:pt idx="1">
                  <c:v>7126.4367816091954</c:v>
                </c:pt>
              </c:numCache>
            </c:numRef>
          </c:val>
          <c:extLst>
            <c:ext xmlns:c16="http://schemas.microsoft.com/office/drawing/2014/chart" uri="{C3380CC4-5D6E-409C-BE32-E72D297353CC}">
              <c16:uniqueId val="{00000000-2A57-D240-883D-D0D66F9B5D4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January!$G$12:$G$42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9E00-EB40-BD64-6445F7B36D86}"/>
            </c:ext>
          </c:extLst>
        </c:ser>
        <c:ser>
          <c:idx val="1"/>
          <c:order val="1"/>
          <c:spPr>
            <a:solidFill>
              <a:srgbClr val="008000">
                <a:alpha val="70000"/>
              </a:srgbClr>
            </a:solidFill>
          </c:spPr>
          <c:invertIfNegative val="0"/>
          <c:val>
            <c:numRef>
              <c:f>January!$M$12:$M$42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9E00-EB40-BD64-6445F7B36D86}"/>
            </c:ext>
          </c:extLst>
        </c:ser>
        <c:dLbls>
          <c:showLegendKey val="0"/>
          <c:showVal val="0"/>
          <c:showCatName val="0"/>
          <c:showSerName val="0"/>
          <c:showPercent val="0"/>
          <c:showBubbleSize val="0"/>
        </c:dLbls>
        <c:gapWidth val="30"/>
        <c:axId val="-2147246312"/>
        <c:axId val="-2146662184"/>
      </c:barChart>
      <c:catAx>
        <c:axId val="-2147246312"/>
        <c:scaling>
          <c:orientation val="minMax"/>
        </c:scaling>
        <c:delete val="1"/>
        <c:axPos val="b"/>
        <c:majorTickMark val="out"/>
        <c:minorTickMark val="none"/>
        <c:tickLblPos val="nextTo"/>
        <c:crossAx val="-2146662184"/>
        <c:crossesAt val="0"/>
        <c:auto val="1"/>
        <c:lblAlgn val="ctr"/>
        <c:lblOffset val="100"/>
        <c:noMultiLvlLbl val="0"/>
      </c:catAx>
      <c:valAx>
        <c:axId val="-2146662184"/>
        <c:scaling>
          <c:orientation val="minMax"/>
        </c:scaling>
        <c:delete val="1"/>
        <c:axPos val="l"/>
        <c:numFmt formatCode="0" sourceLinked="1"/>
        <c:majorTickMark val="out"/>
        <c:minorTickMark val="none"/>
        <c:tickLblPos val="nextTo"/>
        <c:crossAx val="-2147246312"/>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blipFill rotWithShape="1">
      <a:blip xmlns:r="http://schemas.openxmlformats.org/officeDocument/2006/relationships" r:embed="rId2"/>
      <a:stretch>
        <a:fillRect/>
      </a:stretch>
    </a:blip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October!$G$12:$G$42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ABB2-9A4A-937A-86296DC21716}"/>
            </c:ext>
          </c:extLst>
        </c:ser>
        <c:ser>
          <c:idx val="1"/>
          <c:order val="1"/>
          <c:spPr>
            <a:solidFill>
              <a:srgbClr val="008000">
                <a:alpha val="70000"/>
              </a:srgbClr>
            </a:solidFill>
          </c:spPr>
          <c:invertIfNegative val="0"/>
          <c:val>
            <c:numRef>
              <c:f>October!$M$12:$M$42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ABB2-9A4A-937A-86296DC21716}"/>
            </c:ext>
          </c:extLst>
        </c:ser>
        <c:dLbls>
          <c:showLegendKey val="0"/>
          <c:showVal val="0"/>
          <c:showCatName val="0"/>
          <c:showSerName val="0"/>
          <c:showPercent val="0"/>
          <c:showBubbleSize val="0"/>
        </c:dLbls>
        <c:gapWidth val="30"/>
        <c:axId val="-2147101224"/>
        <c:axId val="-2147098600"/>
      </c:barChart>
      <c:catAx>
        <c:axId val="-2147101224"/>
        <c:scaling>
          <c:orientation val="minMax"/>
        </c:scaling>
        <c:delete val="1"/>
        <c:axPos val="b"/>
        <c:majorTickMark val="out"/>
        <c:minorTickMark val="none"/>
        <c:tickLblPos val="nextTo"/>
        <c:crossAx val="-2147098600"/>
        <c:crossesAt val="0"/>
        <c:auto val="1"/>
        <c:lblAlgn val="ctr"/>
        <c:lblOffset val="100"/>
        <c:noMultiLvlLbl val="0"/>
      </c:catAx>
      <c:valAx>
        <c:axId val="-2147098600"/>
        <c:scaling>
          <c:orientation val="minMax"/>
        </c:scaling>
        <c:delete val="1"/>
        <c:axPos val="l"/>
        <c:numFmt formatCode="0" sourceLinked="1"/>
        <c:majorTickMark val="out"/>
        <c:minorTickMark val="none"/>
        <c:tickLblPos val="nextTo"/>
        <c:crossAx val="-2147101224"/>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(November!$K$5,November!$M$5)</c:f>
              <c:numCache>
                <c:formatCode>0</c:formatCode>
                <c:ptCount val="2"/>
                <c:pt idx="0" formatCode="General">
                  <c:v>0</c:v>
                </c:pt>
                <c:pt idx="1">
                  <c:v>7126.4367816091954</c:v>
                </c:pt>
              </c:numCache>
            </c:numRef>
          </c:val>
          <c:extLst>
            <c:ext xmlns:c16="http://schemas.microsoft.com/office/drawing/2014/chart" uri="{C3380CC4-5D6E-409C-BE32-E72D297353CC}">
              <c16:uniqueId val="{00000000-C520-DF46-B0A3-8DD57B976B7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November!$G$12:$G$41</c:f>
              <c:numCache>
                <c:formatCode>0</c:formatCode>
                <c:ptCount val="30"/>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numCache>
            </c:numRef>
          </c:val>
          <c:extLst>
            <c:ext xmlns:c16="http://schemas.microsoft.com/office/drawing/2014/chart" uri="{C3380CC4-5D6E-409C-BE32-E72D297353CC}">
              <c16:uniqueId val="{00000000-2DA6-8048-9A84-0E59F8AC4341}"/>
            </c:ext>
          </c:extLst>
        </c:ser>
        <c:ser>
          <c:idx val="1"/>
          <c:order val="1"/>
          <c:spPr>
            <a:solidFill>
              <a:srgbClr val="008000">
                <a:alpha val="70000"/>
              </a:srgbClr>
            </a:solidFill>
          </c:spPr>
          <c:invertIfNegative val="0"/>
          <c:val>
            <c:numRef>
              <c:f>November!$M$12:$M$41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2DA6-8048-9A84-0E59F8AC4341}"/>
            </c:ext>
          </c:extLst>
        </c:ser>
        <c:dLbls>
          <c:showLegendKey val="0"/>
          <c:showVal val="0"/>
          <c:showCatName val="0"/>
          <c:showSerName val="0"/>
          <c:showPercent val="0"/>
          <c:showBubbleSize val="0"/>
        </c:dLbls>
        <c:gapWidth val="30"/>
        <c:axId val="-2147081816"/>
        <c:axId val="-2147078904"/>
      </c:barChart>
      <c:catAx>
        <c:axId val="-2147081816"/>
        <c:scaling>
          <c:orientation val="minMax"/>
        </c:scaling>
        <c:delete val="1"/>
        <c:axPos val="b"/>
        <c:majorTickMark val="out"/>
        <c:minorTickMark val="none"/>
        <c:tickLblPos val="nextTo"/>
        <c:crossAx val="-2147078904"/>
        <c:crossesAt val="0"/>
        <c:auto val="1"/>
        <c:lblAlgn val="ctr"/>
        <c:lblOffset val="100"/>
        <c:noMultiLvlLbl val="0"/>
      </c:catAx>
      <c:valAx>
        <c:axId val="-2147078904"/>
        <c:scaling>
          <c:orientation val="minMax"/>
        </c:scaling>
        <c:delete val="1"/>
        <c:axPos val="l"/>
        <c:numFmt formatCode="0" sourceLinked="1"/>
        <c:majorTickMark val="out"/>
        <c:minorTickMark val="none"/>
        <c:tickLblPos val="nextTo"/>
        <c:crossAx val="-2147081816"/>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(December!$K$5,December!$M$5)</c:f>
              <c:numCache>
                <c:formatCode>0</c:formatCode>
                <c:ptCount val="2"/>
                <c:pt idx="0" formatCode="General">
                  <c:v>0</c:v>
                </c:pt>
                <c:pt idx="1">
                  <c:v>7126.4367816091954</c:v>
                </c:pt>
              </c:numCache>
            </c:numRef>
          </c:val>
          <c:extLst>
            <c:ext xmlns:c16="http://schemas.microsoft.com/office/drawing/2014/chart" uri="{C3380CC4-5D6E-409C-BE32-E72D297353CC}">
              <c16:uniqueId val="{00000000-9E91-5C4E-B2B3-526FAEB78A5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December!$G$12:$G$42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6AC6-E648-A657-9138FC3AB974}"/>
            </c:ext>
          </c:extLst>
        </c:ser>
        <c:ser>
          <c:idx val="1"/>
          <c:order val="1"/>
          <c:spPr>
            <a:solidFill>
              <a:srgbClr val="008000">
                <a:alpha val="70000"/>
              </a:srgbClr>
            </a:solidFill>
          </c:spPr>
          <c:invertIfNegative val="0"/>
          <c:val>
            <c:numRef>
              <c:f>December!$M$12:$M$42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6AC6-E648-A657-9138FC3AB974}"/>
            </c:ext>
          </c:extLst>
        </c:ser>
        <c:dLbls>
          <c:showLegendKey val="0"/>
          <c:showVal val="0"/>
          <c:showCatName val="0"/>
          <c:showSerName val="0"/>
          <c:showPercent val="0"/>
          <c:showBubbleSize val="0"/>
        </c:dLbls>
        <c:gapWidth val="30"/>
        <c:axId val="-2144413896"/>
        <c:axId val="-2144410984"/>
      </c:barChart>
      <c:catAx>
        <c:axId val="-2144413896"/>
        <c:scaling>
          <c:orientation val="minMax"/>
        </c:scaling>
        <c:delete val="1"/>
        <c:axPos val="b"/>
        <c:majorTickMark val="out"/>
        <c:minorTickMark val="none"/>
        <c:tickLblPos val="nextTo"/>
        <c:crossAx val="-2144410984"/>
        <c:crossesAt val="0"/>
        <c:auto val="1"/>
        <c:lblAlgn val="ctr"/>
        <c:lblOffset val="100"/>
        <c:noMultiLvlLbl val="0"/>
      </c:catAx>
      <c:valAx>
        <c:axId val="-2144410984"/>
        <c:scaling>
          <c:orientation val="minMax"/>
        </c:scaling>
        <c:delete val="1"/>
        <c:axPos val="l"/>
        <c:numFmt formatCode="0" sourceLinked="1"/>
        <c:majorTickMark val="out"/>
        <c:minorTickMark val="none"/>
        <c:tickLblPos val="nextTo"/>
        <c:crossAx val="-2144413896"/>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(February!$K$5,February!$M$5)</c:f>
              <c:numCache>
                <c:formatCode>0</c:formatCode>
                <c:ptCount val="2"/>
                <c:pt idx="0" formatCode="General">
                  <c:v>0</c:v>
                </c:pt>
                <c:pt idx="1">
                  <c:v>7126.4367816091954</c:v>
                </c:pt>
              </c:numCache>
            </c:numRef>
          </c:val>
          <c:extLst>
            <c:ext xmlns:c16="http://schemas.microsoft.com/office/drawing/2014/chart" uri="{C3380CC4-5D6E-409C-BE32-E72D297353CC}">
              <c16:uniqueId val="{00000000-F7AA-504F-B0CC-28C93B598E9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February!$G$12:$G$39</c:f>
              <c:numCache>
                <c:formatCode>0</c:formatCode>
                <c:ptCount val="28"/>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numCache>
            </c:numRef>
          </c:val>
          <c:extLst>
            <c:ext xmlns:c16="http://schemas.microsoft.com/office/drawing/2014/chart" uri="{C3380CC4-5D6E-409C-BE32-E72D297353CC}">
              <c16:uniqueId val="{00000000-4672-AC44-B824-A9852B08F78E}"/>
            </c:ext>
          </c:extLst>
        </c:ser>
        <c:ser>
          <c:idx val="1"/>
          <c:order val="1"/>
          <c:spPr>
            <a:solidFill>
              <a:srgbClr val="008000">
                <a:alpha val="70000"/>
              </a:srgbClr>
            </a:solidFill>
          </c:spPr>
          <c:invertIfNegative val="0"/>
          <c:val>
            <c:numRef>
              <c:f>February!$M$12:$M$40</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4672-AC44-B824-A9852B08F78E}"/>
            </c:ext>
          </c:extLst>
        </c:ser>
        <c:dLbls>
          <c:showLegendKey val="0"/>
          <c:showVal val="0"/>
          <c:showCatName val="0"/>
          <c:showSerName val="0"/>
          <c:showPercent val="0"/>
          <c:showBubbleSize val="0"/>
        </c:dLbls>
        <c:gapWidth val="30"/>
        <c:axId val="-2145932360"/>
        <c:axId val="-2145929448"/>
      </c:barChart>
      <c:catAx>
        <c:axId val="-2145932360"/>
        <c:scaling>
          <c:orientation val="minMax"/>
        </c:scaling>
        <c:delete val="1"/>
        <c:axPos val="b"/>
        <c:majorTickMark val="out"/>
        <c:minorTickMark val="none"/>
        <c:tickLblPos val="nextTo"/>
        <c:crossAx val="-2145929448"/>
        <c:crossesAt val="0"/>
        <c:auto val="1"/>
        <c:lblAlgn val="ctr"/>
        <c:lblOffset val="100"/>
        <c:noMultiLvlLbl val="0"/>
      </c:catAx>
      <c:valAx>
        <c:axId val="-2145929448"/>
        <c:scaling>
          <c:orientation val="minMax"/>
        </c:scaling>
        <c:delete val="1"/>
        <c:axPos val="l"/>
        <c:numFmt formatCode="0" sourceLinked="1"/>
        <c:majorTickMark val="out"/>
        <c:minorTickMark val="none"/>
        <c:tickLblPos val="nextTo"/>
        <c:crossAx val="-2145932360"/>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(March!$K$5,March!$M$5)</c:f>
              <c:numCache>
                <c:formatCode>0</c:formatCode>
                <c:ptCount val="2"/>
                <c:pt idx="0" formatCode="General">
                  <c:v>0</c:v>
                </c:pt>
                <c:pt idx="1">
                  <c:v>7126.4367816091954</c:v>
                </c:pt>
              </c:numCache>
            </c:numRef>
          </c:val>
          <c:extLst>
            <c:ext xmlns:c16="http://schemas.microsoft.com/office/drawing/2014/chart" uri="{C3380CC4-5D6E-409C-BE32-E72D297353CC}">
              <c16:uniqueId val="{00000000-2BCE-1641-B12B-D3B188F7E2B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March!$G$12:$G$42</c:f>
              <c:numCache>
                <c:formatCode>0</c:formatCode>
                <c:ptCount val="31"/>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pt idx="30">
                  <c:v>7126.4367816091954</c:v>
                </c:pt>
              </c:numCache>
            </c:numRef>
          </c:val>
          <c:extLst>
            <c:ext xmlns:c16="http://schemas.microsoft.com/office/drawing/2014/chart" uri="{C3380CC4-5D6E-409C-BE32-E72D297353CC}">
              <c16:uniqueId val="{00000000-3BC0-7E49-A212-4AF59721061D}"/>
            </c:ext>
          </c:extLst>
        </c:ser>
        <c:ser>
          <c:idx val="1"/>
          <c:order val="1"/>
          <c:spPr>
            <a:solidFill>
              <a:srgbClr val="008000">
                <a:alpha val="70000"/>
              </a:srgbClr>
            </a:solidFill>
          </c:spPr>
          <c:invertIfNegative val="0"/>
          <c:val>
            <c:numRef>
              <c:f>March!$M$12:$M$42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3BC0-7E49-A212-4AF59721061D}"/>
            </c:ext>
          </c:extLst>
        </c:ser>
        <c:dLbls>
          <c:showLegendKey val="0"/>
          <c:showVal val="0"/>
          <c:showCatName val="0"/>
          <c:showSerName val="0"/>
          <c:showPercent val="0"/>
          <c:showBubbleSize val="0"/>
        </c:dLbls>
        <c:gapWidth val="30"/>
        <c:axId val="-2146606600"/>
        <c:axId val="-2146603624"/>
      </c:barChart>
      <c:catAx>
        <c:axId val="-2146606600"/>
        <c:scaling>
          <c:orientation val="minMax"/>
        </c:scaling>
        <c:delete val="1"/>
        <c:axPos val="b"/>
        <c:majorTickMark val="out"/>
        <c:minorTickMark val="none"/>
        <c:tickLblPos val="nextTo"/>
        <c:crossAx val="-2146603624"/>
        <c:crossesAt val="0"/>
        <c:auto val="1"/>
        <c:lblAlgn val="ctr"/>
        <c:lblOffset val="100"/>
        <c:noMultiLvlLbl val="0"/>
      </c:catAx>
      <c:valAx>
        <c:axId val="-2146603624"/>
        <c:scaling>
          <c:orientation val="minMax"/>
        </c:scaling>
        <c:delete val="1"/>
        <c:axPos val="l"/>
        <c:numFmt formatCode="0" sourceLinked="1"/>
        <c:majorTickMark val="out"/>
        <c:minorTickMark val="none"/>
        <c:tickLblPos val="nextTo"/>
        <c:crossAx val="-2146606600"/>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(April!$K$5,April!$M$5)</c:f>
              <c:numCache>
                <c:formatCode>0</c:formatCode>
                <c:ptCount val="2"/>
                <c:pt idx="0" formatCode="General">
                  <c:v>0</c:v>
                </c:pt>
                <c:pt idx="1">
                  <c:v>7126.4367816091954</c:v>
                </c:pt>
              </c:numCache>
            </c:numRef>
          </c:val>
          <c:extLst>
            <c:ext xmlns:c16="http://schemas.microsoft.com/office/drawing/2014/chart" uri="{C3380CC4-5D6E-409C-BE32-E72D297353CC}">
              <c16:uniqueId val="{00000000-9C5B-9B43-AFD3-E0B549F2553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6394155604196E-4"/>
          <c:y val="0"/>
          <c:w val="0.99985360584439598"/>
          <c:h val="1"/>
        </c:manualLayout>
      </c:layout>
      <c:barChart>
        <c:barDir val="col"/>
        <c:grouping val="clustered"/>
        <c:varyColors val="0"/>
        <c:ser>
          <c:idx val="0"/>
          <c:order val="0"/>
          <c:spPr>
            <a:solidFill>
              <a:schemeClr val="accent1">
                <a:lumMod val="60000"/>
                <a:lumOff val="40000"/>
                <a:alpha val="50000"/>
              </a:schemeClr>
            </a:solidFill>
          </c:spPr>
          <c:invertIfNegative val="0"/>
          <c:val>
            <c:numRef>
              <c:f>April!$G$12:$G$41</c:f>
              <c:numCache>
                <c:formatCode>0</c:formatCode>
                <c:ptCount val="30"/>
                <c:pt idx="0">
                  <c:v>229.88505747126436</c:v>
                </c:pt>
                <c:pt idx="1">
                  <c:v>459.77011494252872</c:v>
                </c:pt>
                <c:pt idx="2">
                  <c:v>689.65517241379303</c:v>
                </c:pt>
                <c:pt idx="3">
                  <c:v>919.54022988505744</c:v>
                </c:pt>
                <c:pt idx="4">
                  <c:v>1149.4252873563219</c:v>
                </c:pt>
                <c:pt idx="5">
                  <c:v>1379.3103448275861</c:v>
                </c:pt>
                <c:pt idx="6">
                  <c:v>1609.1954022988505</c:v>
                </c:pt>
                <c:pt idx="7">
                  <c:v>1839.0804597701149</c:v>
                </c:pt>
                <c:pt idx="8">
                  <c:v>2068.9655172413791</c:v>
                </c:pt>
                <c:pt idx="9">
                  <c:v>2298.8505747126437</c:v>
                </c:pt>
                <c:pt idx="10">
                  <c:v>2528.7356321839079</c:v>
                </c:pt>
                <c:pt idx="11">
                  <c:v>2758.6206896551721</c:v>
                </c:pt>
                <c:pt idx="12">
                  <c:v>2988.5057471264367</c:v>
                </c:pt>
                <c:pt idx="13">
                  <c:v>3218.3908045977009</c:v>
                </c:pt>
                <c:pt idx="14">
                  <c:v>3448.2758620689656</c:v>
                </c:pt>
                <c:pt idx="15">
                  <c:v>3678.1609195402298</c:v>
                </c:pt>
                <c:pt idx="16">
                  <c:v>3908.045977011494</c:v>
                </c:pt>
                <c:pt idx="17">
                  <c:v>4137.9310344827582</c:v>
                </c:pt>
                <c:pt idx="18">
                  <c:v>4367.8160919540232</c:v>
                </c:pt>
                <c:pt idx="19">
                  <c:v>4597.7011494252874</c:v>
                </c:pt>
                <c:pt idx="20">
                  <c:v>4827.5862068965516</c:v>
                </c:pt>
                <c:pt idx="21">
                  <c:v>5057.4712643678158</c:v>
                </c:pt>
                <c:pt idx="22">
                  <c:v>5287.35632183908</c:v>
                </c:pt>
                <c:pt idx="23">
                  <c:v>5517.2413793103442</c:v>
                </c:pt>
                <c:pt idx="24">
                  <c:v>5747.1264367816093</c:v>
                </c:pt>
                <c:pt idx="25">
                  <c:v>5977.0114942528735</c:v>
                </c:pt>
                <c:pt idx="26">
                  <c:v>6206.8965517241377</c:v>
                </c:pt>
                <c:pt idx="27">
                  <c:v>6436.7816091954019</c:v>
                </c:pt>
                <c:pt idx="28">
                  <c:v>6666.6666666666661</c:v>
                </c:pt>
                <c:pt idx="29">
                  <c:v>6896.5517241379312</c:v>
                </c:pt>
              </c:numCache>
            </c:numRef>
          </c:val>
          <c:extLst>
            <c:ext xmlns:c16="http://schemas.microsoft.com/office/drawing/2014/chart" uri="{C3380CC4-5D6E-409C-BE32-E72D297353CC}">
              <c16:uniqueId val="{00000000-8F91-E54B-9840-FF1ABFB12439}"/>
            </c:ext>
          </c:extLst>
        </c:ser>
        <c:ser>
          <c:idx val="1"/>
          <c:order val="1"/>
          <c:spPr>
            <a:solidFill>
              <a:srgbClr val="008000">
                <a:alpha val="70000"/>
              </a:srgbClr>
            </a:solidFill>
          </c:spPr>
          <c:invertIfNegative val="0"/>
          <c:val>
            <c:numRef>
              <c:f>April!$M$12:$M$41</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8F91-E54B-9840-FF1ABFB12439}"/>
            </c:ext>
          </c:extLst>
        </c:ser>
        <c:dLbls>
          <c:showLegendKey val="0"/>
          <c:showVal val="0"/>
          <c:showCatName val="0"/>
          <c:showSerName val="0"/>
          <c:showPercent val="0"/>
          <c:showBubbleSize val="0"/>
        </c:dLbls>
        <c:gapWidth val="30"/>
        <c:axId val="-2146002488"/>
        <c:axId val="-2145999512"/>
      </c:barChart>
      <c:catAx>
        <c:axId val="-2146002488"/>
        <c:scaling>
          <c:orientation val="minMax"/>
        </c:scaling>
        <c:delete val="1"/>
        <c:axPos val="b"/>
        <c:majorTickMark val="out"/>
        <c:minorTickMark val="none"/>
        <c:tickLblPos val="nextTo"/>
        <c:crossAx val="-2145999512"/>
        <c:crossesAt val="0"/>
        <c:auto val="1"/>
        <c:lblAlgn val="ctr"/>
        <c:lblOffset val="100"/>
        <c:noMultiLvlLbl val="0"/>
      </c:catAx>
      <c:valAx>
        <c:axId val="-2145999512"/>
        <c:scaling>
          <c:orientation val="minMax"/>
        </c:scaling>
        <c:delete val="1"/>
        <c:axPos val="l"/>
        <c:numFmt formatCode="0" sourceLinked="1"/>
        <c:majorTickMark val="out"/>
        <c:minorTickMark val="none"/>
        <c:tickLblPos val="nextTo"/>
        <c:crossAx val="-2146002488"/>
        <c:crosses val="autoZero"/>
        <c:crossBetween val="between"/>
        <c:majorUnit val="5000"/>
      </c:valAx>
      <c:spPr>
        <a:blipFill rotWithShape="1">
          <a:blip xmlns:r="http://schemas.openxmlformats.org/officeDocument/2006/relationships" r:embed="rId1"/>
          <a:stretch>
            <a:fillRect/>
          </a:stretch>
        </a:blipFill>
        <a:ln w="127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 l="0.75" r="0.75" t="1"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pieChart>
        <c:varyColors val="1"/>
        <c:ser>
          <c:idx val="0"/>
          <c:order val="0"/>
          <c:val>
            <c:numRef>
              <c:f>(May!$K$5,May!$M$5)</c:f>
              <c:numCache>
                <c:formatCode>0</c:formatCode>
                <c:ptCount val="2"/>
                <c:pt idx="0" formatCode="General">
                  <c:v>0</c:v>
                </c:pt>
                <c:pt idx="1">
                  <c:v>7126.4367816091954</c:v>
                </c:pt>
              </c:numCache>
            </c:numRef>
          </c:val>
          <c:extLst>
            <c:ext xmlns:c16="http://schemas.microsoft.com/office/drawing/2014/chart" uri="{C3380CC4-5D6E-409C-BE32-E72D297353CC}">
              <c16:uniqueId val="{00000000-40C3-F348-8D6C-38B7EEF1699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tx2">
        <a:lumMod val="20000"/>
        <a:lumOff val="80000"/>
      </a:schemeClr>
    </a:solidFill>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4</xdr:col>
      <xdr:colOff>12700</xdr:colOff>
      <xdr:row>2</xdr:row>
      <xdr:rowOff>12700</xdr:rowOff>
    </xdr:from>
    <xdr:to>
      <xdr:col>21</xdr:col>
      <xdr:colOff>0</xdr:colOff>
      <xdr:row>4</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09900" y="241300"/>
          <a:ext cx="10642600" cy="1409700"/>
        </a:xfrm>
        <a:prstGeom prst="rect">
          <a:avLst/>
        </a:prstGeom>
        <a:blipFill rotWithShape="1">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endParaRPr lang="en-US" sz="2000">
            <a:solidFill>
              <a:srgbClr val="C6D9F1"/>
            </a:solidFill>
            <a:latin typeface="Perpetua Titling MT"/>
            <a:cs typeface="Perpetua Titling MT"/>
          </a:endParaRPr>
        </a:p>
      </xdr:txBody>
    </xdr:sp>
    <xdr:clientData/>
  </xdr:twoCellAnchor>
  <xdr:twoCellAnchor>
    <xdr:from>
      <xdr:col>22</xdr:col>
      <xdr:colOff>25400</xdr:colOff>
      <xdr:row>2</xdr:row>
      <xdr:rowOff>12700</xdr:rowOff>
    </xdr:from>
    <xdr:to>
      <xdr:col>25</xdr:col>
      <xdr:colOff>25400</xdr:colOff>
      <xdr:row>9</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741400" y="419100"/>
          <a:ext cx="2476500" cy="255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If you</a:t>
          </a:r>
          <a:r>
            <a:rPr lang="en-US" sz="1600" baseline="0">
              <a:latin typeface="Baskerville"/>
              <a:cs typeface="Baskerville"/>
            </a:rPr>
            <a:t> would like to replace this banner, </a:t>
          </a:r>
          <a:r>
            <a:rPr lang="en-US" sz="1600">
              <a:latin typeface="Baskerville"/>
              <a:cs typeface="Baskerville"/>
            </a:rPr>
            <a:t>right click on the picture and</a:t>
          </a:r>
          <a:r>
            <a:rPr lang="en-US" sz="1600" baseline="0">
              <a:latin typeface="Baskerville"/>
              <a:cs typeface="Baskerville"/>
            </a:rPr>
            <a:t> click</a:t>
          </a:r>
          <a:r>
            <a:rPr lang="en-US" sz="1600">
              <a:latin typeface="Baskerville"/>
              <a:cs typeface="Baskerville"/>
            </a:rPr>
            <a:t> 'Format Shape'. Navigate to the 'Fill'</a:t>
          </a:r>
          <a:r>
            <a:rPr lang="en-US" sz="1600" baseline="0">
              <a:latin typeface="Baskerville"/>
              <a:cs typeface="Baskerville"/>
            </a:rPr>
            <a:t> then</a:t>
          </a:r>
          <a:r>
            <a:rPr lang="en-US" sz="1600">
              <a:latin typeface="Baskerville"/>
              <a:cs typeface="Baskerville"/>
            </a:rPr>
            <a:t> 'Pictures or Texture' tab and click 'Choose Picture'. Choose a picture of approximately 839 x 109 pixels or a</a:t>
          </a:r>
          <a:r>
            <a:rPr lang="en-US" sz="1600" baseline="0">
              <a:latin typeface="Baskerville"/>
              <a:cs typeface="Baskerville"/>
            </a:rPr>
            <a:t> picture with the same ratio.</a:t>
          </a:r>
        </a:p>
      </xdr:txBody>
    </xdr:sp>
    <xdr:clientData/>
  </xdr:twoCellAnchor>
  <xdr:twoCellAnchor>
    <xdr:from>
      <xdr:col>1</xdr:col>
      <xdr:colOff>0</xdr:colOff>
      <xdr:row>6</xdr:row>
      <xdr:rowOff>25400</xdr:rowOff>
    </xdr:from>
    <xdr:to>
      <xdr:col>3</xdr:col>
      <xdr:colOff>0</xdr:colOff>
      <xdr:row>26</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77900" y="2311400"/>
          <a:ext cx="1955800" cy="455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i="0">
              <a:latin typeface="Baskerville"/>
              <a:cs typeface="Baskerville"/>
            </a:rPr>
            <a:t>Replace</a:t>
          </a:r>
          <a:r>
            <a:rPr lang="en-US" sz="1600" i="0" baseline="0">
              <a:latin typeface="Baskerville"/>
              <a:cs typeface="Baskerville"/>
            </a:rPr>
            <a:t> 100,000 with the word count you are trying to reach.</a:t>
          </a:r>
        </a:p>
        <a:p>
          <a:r>
            <a:rPr lang="en-US" sz="1600" i="0" baseline="0">
              <a:latin typeface="Baskerville"/>
              <a:cs typeface="Baskerville"/>
            </a:rPr>
            <a:t>Replace date 1/1/20 with your start date. Replace the date 12/31/20 with your deadline date.</a:t>
          </a:r>
        </a:p>
        <a:p>
          <a:endParaRPr lang="en-US" sz="1600" baseline="0">
            <a:latin typeface="Baskerville"/>
            <a:cs typeface="Baskerville"/>
          </a:endParaRPr>
        </a:p>
        <a:p>
          <a:r>
            <a:rPr lang="en-US" sz="1600" baseline="0">
              <a:latin typeface="Baskerville"/>
              <a:cs typeface="Baskerville"/>
            </a:rPr>
            <a:t>Please do not put anything in the other cells, as they all have formulas within to automatically calculate based on the information you put into these three boxes.</a:t>
          </a:r>
        </a:p>
      </xdr:txBody>
    </xdr:sp>
    <xdr:clientData/>
  </xdr:twoCellAnchor>
  <xdr:twoCellAnchor>
    <xdr:from>
      <xdr:col>20</xdr:col>
      <xdr:colOff>25400</xdr:colOff>
      <xdr:row>16</xdr:row>
      <xdr:rowOff>12700</xdr:rowOff>
    </xdr:from>
    <xdr:to>
      <xdr:col>24</xdr:col>
      <xdr:colOff>0</xdr:colOff>
      <xdr:row>24</xdr:row>
      <xdr:rowOff>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2560300" y="4572000"/>
          <a:ext cx="2806700" cy="184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As you update your word counts for individual</a:t>
          </a:r>
          <a:r>
            <a:rPr lang="en-US" sz="1600" baseline="0">
              <a:latin typeface="Baskerville"/>
              <a:cs typeface="Baskerville"/>
            </a:rPr>
            <a:t> days, the word counts for individual months, daily goal, progressing word count, words left, daily average word count, and progress bar will all update.</a:t>
          </a:r>
        </a:p>
      </xdr:txBody>
    </xdr:sp>
    <xdr:clientData/>
  </xdr:twoCellAnchor>
  <xdr:twoCellAnchor>
    <xdr:from>
      <xdr:col>4</xdr:col>
      <xdr:colOff>38100</xdr:colOff>
      <xdr:row>26</xdr:row>
      <xdr:rowOff>203200</xdr:rowOff>
    </xdr:from>
    <xdr:to>
      <xdr:col>7</xdr:col>
      <xdr:colOff>25400</xdr:colOff>
      <xdr:row>34</xdr:row>
      <xdr:rowOff>215900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035300" y="7073900"/>
          <a:ext cx="2298700" cy="184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If you accidentally edit one of the wrong boxes, just press CTL+Z for Windows and Command+Z for OSX. You may also close without saving changes as a last resort.</a:t>
          </a:r>
        </a:p>
        <a:p>
          <a:endParaRPr lang="en-US" sz="1100"/>
        </a:p>
      </xdr:txBody>
    </xdr:sp>
    <xdr:clientData/>
  </xdr:twoCellAnchor>
  <xdr:twoCellAnchor>
    <xdr:from>
      <xdr:col>10</xdr:col>
      <xdr:colOff>12700</xdr:colOff>
      <xdr:row>25</xdr:row>
      <xdr:rowOff>25400</xdr:rowOff>
    </xdr:from>
    <xdr:to>
      <xdr:col>17</xdr:col>
      <xdr:colOff>12700</xdr:colOff>
      <xdr:row>31</xdr:row>
      <xdr:rowOff>12700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578600" y="6667500"/>
          <a:ext cx="4711700" cy="135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Please go to the</a:t>
          </a:r>
          <a:r>
            <a:rPr lang="en-US" sz="1600" baseline="0">
              <a:latin typeface="Baskerville"/>
              <a:cs typeface="Baskerville"/>
            </a:rPr>
            <a:t> 'Chapter Breakdown' and 'January' sheets for further instructions. </a:t>
          </a:r>
          <a:r>
            <a:rPr lang="en-US" sz="1600" u="sng" baseline="0">
              <a:latin typeface="Baskerville"/>
              <a:cs typeface="Baskerville"/>
            </a:rPr>
            <a:t>When you have read them all, you can safely delete these text boxes as long as you remember which cells you can type in, and which ones you can't.</a:t>
          </a:r>
          <a:endParaRPr lang="en-US" sz="1600" u="sng">
            <a:latin typeface="Baskerville"/>
            <a:cs typeface="Baskerville"/>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9</xdr:row>
      <xdr:rowOff>12700</xdr:rowOff>
    </xdr:from>
    <xdr:to>
      <xdr:col>3</xdr:col>
      <xdr:colOff>0</xdr:colOff>
      <xdr:row>26</xdr:row>
      <xdr:rowOff>12700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3300" y="2171700"/>
          <a:ext cx="1930400" cy="388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Type your wordcount for each chapter under</a:t>
          </a:r>
          <a:r>
            <a:rPr lang="en-US" sz="1600" baseline="0">
              <a:latin typeface="Baskerville"/>
              <a:cs typeface="Baskerville"/>
            </a:rPr>
            <a:t> the 'Word Count' sections. Everyting else will self complete. </a:t>
          </a:r>
        </a:p>
        <a:p>
          <a:endParaRPr lang="en-US" sz="1600" baseline="0">
            <a:latin typeface="Baskerville"/>
            <a:cs typeface="Baskerville"/>
          </a:endParaRPr>
        </a:p>
        <a:p>
          <a:r>
            <a:rPr lang="en-US" sz="1600" baseline="0">
              <a:latin typeface="Baskerville"/>
              <a:cs typeface="Baskerville"/>
            </a:rPr>
            <a:t>There is a 'Comments' sections where you may put anything you like. I typed an example so you can see how it looks. </a:t>
          </a:r>
          <a:endParaRPr lang="en-US" sz="1600">
            <a:latin typeface="Baskerville"/>
            <a:cs typeface="Baskerville"/>
          </a:endParaRPr>
        </a:p>
      </xdr:txBody>
    </xdr:sp>
    <xdr:clientData/>
  </xdr:twoCellAnchor>
  <xdr:twoCellAnchor>
    <xdr:from>
      <xdr:col>22</xdr:col>
      <xdr:colOff>25400</xdr:colOff>
      <xdr:row>3</xdr:row>
      <xdr:rowOff>25400</xdr:rowOff>
    </xdr:from>
    <xdr:to>
      <xdr:col>25</xdr:col>
      <xdr:colOff>0</xdr:colOff>
      <xdr:row>39</xdr:row>
      <xdr:rowOff>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766800" y="927100"/>
          <a:ext cx="2451100" cy="808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Type</a:t>
          </a:r>
          <a:r>
            <a:rPr lang="en-US" sz="1600" baseline="0">
              <a:latin typeface="Baskerville"/>
              <a:cs typeface="Baskerville"/>
            </a:rPr>
            <a:t> your starting word count into the 'Starting Word Count' box at the beginning of the day. As you add words to your chapter and input the new word count for your chapters under the 'Word Count' sections, the 'Words Written Today' will update automatically. At the end of the day, this is the number you can type into the sections for word count for that day in the month sheets.</a:t>
          </a:r>
        </a:p>
        <a:p>
          <a:endParaRPr lang="en-US" sz="1600" baseline="0">
            <a:latin typeface="Baskerville"/>
            <a:cs typeface="Baskerville"/>
          </a:endParaRPr>
        </a:p>
        <a:p>
          <a:r>
            <a:rPr lang="en-US" sz="1600" baseline="0">
              <a:latin typeface="Baskerville"/>
              <a:cs typeface="Baskerville"/>
            </a:rPr>
            <a:t>This tool only works if you calculate the accumulative of words added. If  you edit and end up with a negative word count, make sure to add it as a negative word count for the day in the proper month sheet if you want your numbers to remain accurate and match.</a:t>
          </a:r>
          <a:endParaRPr lang="en-US" sz="1600">
            <a:latin typeface="Baskerville"/>
            <a:cs typeface="Baskerville"/>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xdr:row>
      <xdr:rowOff>0</xdr:rowOff>
    </xdr:from>
    <xdr:to>
      <xdr:col>2</xdr:col>
      <xdr:colOff>965200</xdr:colOff>
      <xdr:row>40</xdr:row>
      <xdr:rowOff>38100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77900" y="1625600"/>
          <a:ext cx="1943100" cy="7658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Type your word count</a:t>
          </a:r>
          <a:r>
            <a:rPr lang="en-US" sz="1600" baseline="0">
              <a:latin typeface="Baskerville"/>
              <a:cs typeface="Baskerville"/>
            </a:rPr>
            <a:t> daily under 'Words Today'. You may type anyting you like under the 'Comments and Notes' section. Don't type anything into any of the other boxes, as they autocomplete for you and any alterations could cause glitches in the workbook.</a:t>
          </a:r>
        </a:p>
        <a:p>
          <a:endParaRPr lang="en-US" sz="1600" baseline="0">
            <a:latin typeface="Baskerville"/>
            <a:cs typeface="Baskerville"/>
          </a:endParaRPr>
        </a:p>
        <a:p>
          <a:r>
            <a:rPr lang="en-US" sz="1600" baseline="0">
              <a:latin typeface="Baskerville"/>
              <a:cs typeface="Baskerville"/>
            </a:rPr>
            <a:t>The number you insert into these fields should be the count for your story, and not your summaries, notes, etc, or the numbers will not match up throughout the sheet. Use the 'Chapter Breakdown' sheet and follow the instructions to properly calculate your word count for the day. </a:t>
          </a:r>
          <a:endParaRPr lang="en-US" sz="1600">
            <a:latin typeface="Baskerville"/>
            <a:cs typeface="Baskerville"/>
          </a:endParaRPr>
        </a:p>
      </xdr:txBody>
    </xdr:sp>
    <xdr:clientData/>
  </xdr:twoCellAnchor>
  <xdr:twoCellAnchor>
    <xdr:from>
      <xdr:col>22</xdr:col>
      <xdr:colOff>25400</xdr:colOff>
      <xdr:row>3</xdr:row>
      <xdr:rowOff>25400</xdr:rowOff>
    </xdr:from>
    <xdr:to>
      <xdr:col>24</xdr:col>
      <xdr:colOff>0</xdr:colOff>
      <xdr:row>17</xdr:row>
      <xdr:rowOff>12700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766800" y="927100"/>
          <a:ext cx="1625600" cy="307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Baskerville"/>
              <a:cs typeface="Baskerville"/>
            </a:rPr>
            <a:t>You can replace this picture the same</a:t>
          </a:r>
          <a:r>
            <a:rPr lang="en-US" sz="1600" baseline="0">
              <a:latin typeface="Baskerville"/>
              <a:cs typeface="Baskerville"/>
            </a:rPr>
            <a:t> way you did with the one on the 'Overview' page. The image should be </a:t>
          </a:r>
          <a:r>
            <a:rPr lang="en-US" sz="1600">
              <a:latin typeface="Baskerville"/>
              <a:cs typeface="Baskerville"/>
            </a:rPr>
            <a:t>278 x 56 pixels or one of the same ratio.</a:t>
          </a:r>
        </a:p>
        <a:p>
          <a:r>
            <a:rPr lang="en-US" sz="1600">
              <a:latin typeface="Baskerville"/>
              <a:cs typeface="Baskerville"/>
            </a:rPr>
            <a:t>You will</a:t>
          </a:r>
          <a:r>
            <a:rPr lang="en-US" sz="1600" baseline="0">
              <a:latin typeface="Baskerville"/>
              <a:cs typeface="Baskerville"/>
            </a:rPr>
            <a:t> have to do this in every month's sheet.</a:t>
          </a:r>
          <a:endParaRPr lang="en-US" sz="1600">
            <a:latin typeface="Baskerville"/>
            <a:cs typeface="Baskerville"/>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0</xdr:colOff>
      <xdr:row>5</xdr:row>
      <xdr:rowOff>6350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0</xdr:colOff>
      <xdr:row>5</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Elemental">
  <a:themeElements>
    <a:clrScheme name="Couture">
      <a:dk1>
        <a:sysClr val="windowText" lastClr="000000"/>
      </a:dk1>
      <a:lt1>
        <a:sysClr val="window" lastClr="FFFFFF"/>
      </a:lt1>
      <a:dk2>
        <a:srgbClr val="37302A"/>
      </a:dk2>
      <a:lt2>
        <a:srgbClr val="D0CCB9"/>
      </a:lt2>
      <a:accent1>
        <a:srgbClr val="9E8E5C"/>
      </a:accent1>
      <a:accent2>
        <a:srgbClr val="A09781"/>
      </a:accent2>
      <a:accent3>
        <a:srgbClr val="85776D"/>
      </a:accent3>
      <a:accent4>
        <a:srgbClr val="AEAFA9"/>
      </a:accent4>
      <a:accent5>
        <a:srgbClr val="8D878B"/>
      </a:accent5>
      <a:accent6>
        <a:srgbClr val="6B6149"/>
      </a:accent6>
      <a:hlink>
        <a:srgbClr val="B6A272"/>
      </a:hlink>
      <a:folHlink>
        <a:srgbClr val="8A784F"/>
      </a:folHlink>
    </a:clrScheme>
    <a:fontScheme name="Elemental">
      <a:maj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Elemental">
      <a:fillStyleLst>
        <a:solidFill>
          <a:schemeClr val="phClr"/>
        </a:solidFill>
        <a:gradFill rotWithShape="1">
          <a:gsLst>
            <a:gs pos="0">
              <a:schemeClr val="phClr">
                <a:tint val="90000"/>
              </a:schemeClr>
            </a:gs>
            <a:gs pos="48000">
              <a:schemeClr val="phClr">
                <a:tint val="54000"/>
                <a:satMod val="140000"/>
              </a:schemeClr>
            </a:gs>
            <a:gs pos="100000">
              <a:schemeClr val="phClr">
                <a:tint val="24000"/>
                <a:satMod val="260000"/>
              </a:schemeClr>
            </a:gs>
          </a:gsLst>
          <a:lin ang="16200000" scaled="1"/>
        </a:gradFill>
        <a:gradFill rotWithShape="1">
          <a:gsLst>
            <a:gs pos="0">
              <a:schemeClr val="phClr"/>
            </a:gs>
            <a:gs pos="100000">
              <a:schemeClr val="phClr">
                <a:shade val="48000"/>
                <a:satMod val="180000"/>
                <a:lumMod val="94000"/>
              </a:schemeClr>
            </a:gs>
            <a:gs pos="100000">
              <a:schemeClr val="phClr">
                <a:shade val="48000"/>
                <a:satMod val="180000"/>
                <a:lumMod val="94000"/>
              </a:schemeClr>
            </a:gs>
          </a:gsLst>
          <a:lin ang="4140000" scaled="1"/>
        </a:gradFill>
      </a:fillStyleLst>
      <a:lnStyleLst>
        <a:ln w="12700" cap="flat" cmpd="sng" algn="ctr">
          <a:solidFill>
            <a:schemeClr val="phClr"/>
          </a:solidFill>
          <a:prstDash val="solid"/>
        </a:ln>
        <a:ln w="19050" cap="flat" cmpd="sng" algn="ctr">
          <a:solidFill>
            <a:schemeClr val="phClr"/>
          </a:solidFill>
          <a:prstDash val="solid"/>
        </a:ln>
        <a:ln w="28575" cap="flat" cmpd="sng" algn="ctr">
          <a:solidFill>
            <a:schemeClr val="phClr"/>
          </a:solidFill>
          <a:prstDash val="solid"/>
        </a:ln>
      </a:lnStyleLst>
      <a:effectStyleLst>
        <a:effectStyle>
          <a:effectLst>
            <a:outerShdw blurRad="63500" dist="12700" dir="5400000" sx="102000" sy="102000" rotWithShape="0">
              <a:srgbClr val="000000">
                <a:alpha val="32000"/>
              </a:srgbClr>
            </a:outerShdw>
          </a:effectLst>
        </a:effectStyle>
        <a:effectStyle>
          <a:effectLst>
            <a:outerShdw blurRad="76200" dist="38100" dir="5400000" rotWithShape="0">
              <a:srgbClr val="000000">
                <a:alpha val="60000"/>
              </a:srgbClr>
            </a:outerShdw>
          </a:effectLst>
          <a:scene3d>
            <a:camera prst="orthographicFront">
              <a:rot lat="0" lon="0" rev="0"/>
            </a:camera>
            <a:lightRig rig="glow" dir="tl">
              <a:rot lat="0" lon="0" rev="19800000"/>
            </a:lightRig>
          </a:scene3d>
          <a:sp3d prstMaterial="metal">
            <a:bevelT w="38100" h="38100"/>
          </a:sp3d>
        </a:effectStyle>
        <a:effectStyle>
          <a:effectLst>
            <a:outerShdw blurRad="114300" dist="114300" dir="5400000" rotWithShape="0">
              <a:srgbClr val="000000">
                <a:alpha val="70000"/>
              </a:srgbClr>
            </a:outerShdw>
          </a:effectLst>
          <a:scene3d>
            <a:camera prst="orthographicFront">
              <a:rot lat="0" lon="0" rev="0"/>
            </a:camera>
            <a:lightRig rig="threePt" dir="t">
              <a:rot lat="0" lon="0" rev="19800000"/>
            </a:lightRig>
          </a:scene3d>
          <a:sp3d prstMaterial="plastic">
            <a:bevelT w="50800" h="50800"/>
          </a:sp3d>
        </a:effectStyle>
      </a:effectStyleLst>
      <a:bgFillStyleLst>
        <a:solidFill>
          <a:schemeClr val="phClr"/>
        </a:solidFill>
        <a:gradFill rotWithShape="1">
          <a:gsLst>
            <a:gs pos="0">
              <a:schemeClr val="phClr">
                <a:tint val="95000"/>
              </a:schemeClr>
            </a:gs>
            <a:gs pos="100000">
              <a:schemeClr val="phClr">
                <a:shade val="40000"/>
                <a:satMod val="180000"/>
              </a:schemeClr>
            </a:gs>
          </a:gsLst>
          <a:lin ang="5400000" scaled="0"/>
        </a:gradFill>
        <a:blipFill>
          <a:blip xmlns:r="http://schemas.openxmlformats.org/officeDocument/2006/relationships" r:embed="rId1">
            <a:duotone>
              <a:schemeClr val="phClr">
                <a:shade val="14000"/>
                <a:satMod val="280000"/>
              </a:schemeClr>
              <a:schemeClr val="phClr">
                <a:tint val="60000"/>
                <a:satMod val="12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W32"/>
  <sheetViews>
    <sheetView tabSelected="1" workbookViewId="0">
      <selection activeCell="E18" sqref="E18"/>
    </sheetView>
  </sheetViews>
  <sheetFormatPr baseColWidth="10" defaultRowHeight="19"/>
  <cols>
    <col min="1" max="3" width="12.83203125" customWidth="1"/>
    <col min="4" max="4" width="0.83203125" customWidth="1"/>
    <col min="5" max="5" width="14.83203125" customWidth="1"/>
    <col min="6" max="6" width="0.66406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6640625" customWidth="1"/>
    <col min="22" max="22" width="0.83203125" customWidth="1"/>
  </cols>
  <sheetData>
    <row r="1" spans="5:23" ht="5" customHeight="1"/>
    <row r="2" spans="5:23" ht="40" customHeight="1">
      <c r="G2" s="84" t="s">
        <v>524</v>
      </c>
      <c r="H2" s="85"/>
      <c r="I2" s="85"/>
      <c r="J2" s="85"/>
      <c r="K2" s="85"/>
      <c r="L2" s="85"/>
      <c r="M2" s="85"/>
      <c r="N2" s="85"/>
      <c r="O2" s="85"/>
      <c r="P2" s="85"/>
      <c r="Q2" s="85"/>
      <c r="R2" s="85"/>
      <c r="S2" s="86"/>
    </row>
    <row r="3" spans="5:23" ht="64" customHeight="1">
      <c r="E3" s="90"/>
      <c r="F3" s="90"/>
      <c r="G3" s="90"/>
      <c r="H3" s="90"/>
      <c r="I3" s="90"/>
      <c r="J3" s="90"/>
      <c r="K3" s="90"/>
      <c r="L3" s="90"/>
      <c r="M3" s="90"/>
      <c r="N3" s="90"/>
      <c r="O3" s="90"/>
      <c r="P3" s="90"/>
      <c r="Q3" s="90"/>
      <c r="R3" s="90"/>
      <c r="S3" s="90"/>
      <c r="T3" s="90"/>
      <c r="U3" s="90"/>
      <c r="W3" s="48"/>
    </row>
    <row r="4" spans="5:23" ht="48" customHeight="1">
      <c r="E4" s="91"/>
      <c r="F4" s="92"/>
      <c r="G4" s="92"/>
      <c r="H4" s="92"/>
      <c r="I4" s="92"/>
      <c r="J4" s="92"/>
      <c r="K4" s="92"/>
      <c r="L4" s="92"/>
      <c r="M4" s="92"/>
      <c r="N4" s="92"/>
      <c r="O4" s="92"/>
      <c r="P4" s="92"/>
      <c r="Q4" s="92"/>
      <c r="R4" s="92"/>
      <c r="S4" s="92"/>
      <c r="T4" s="92"/>
      <c r="U4" s="92"/>
    </row>
    <row r="5" spans="5:23">
      <c r="G5" s="87"/>
      <c r="H5" s="88"/>
      <c r="I5" s="88"/>
      <c r="J5" s="88"/>
      <c r="K5" s="88"/>
      <c r="L5" s="88"/>
      <c r="M5" s="88"/>
      <c r="N5" s="88"/>
      <c r="O5" s="88"/>
      <c r="P5" s="88"/>
      <c r="Q5" s="88"/>
      <c r="R5" s="88"/>
      <c r="S5" s="89"/>
    </row>
    <row r="7" spans="5:23" ht="20" thickBot="1">
      <c r="E7" s="134" t="s">
        <v>7</v>
      </c>
      <c r="F7" s="5"/>
      <c r="G7" s="134" t="s">
        <v>29</v>
      </c>
      <c r="I7" s="135" t="s">
        <v>4</v>
      </c>
      <c r="K7" s="61" t="s">
        <v>31</v>
      </c>
      <c r="M7" s="61" t="s">
        <v>0</v>
      </c>
      <c r="O7" s="61" t="s">
        <v>3</v>
      </c>
      <c r="Q7" s="61" t="s">
        <v>6</v>
      </c>
      <c r="S7" s="61" t="s">
        <v>32</v>
      </c>
      <c r="T7" s="5"/>
      <c r="U7" s="61" t="s">
        <v>5</v>
      </c>
    </row>
    <row r="8" spans="5:23" ht="18" customHeight="1">
      <c r="E8" s="136">
        <v>100000</v>
      </c>
      <c r="F8" s="22"/>
      <c r="G8" s="138">
        <v>43831</v>
      </c>
      <c r="I8" s="138">
        <v>44196</v>
      </c>
      <c r="K8" s="80">
        <f ca="1">SUM(O8/U8)</f>
        <v>229.88505747126436</v>
      </c>
      <c r="M8" s="79">
        <f>SUM(G17,I17,K17,M17,O17,Q17,S17,I22,K22,M22,O22,Q22)</f>
        <v>0</v>
      </c>
      <c r="O8" s="94">
        <f>SUM(E8-M8)</f>
        <v>100000</v>
      </c>
      <c r="Q8" s="80">
        <f ca="1">SUM(M8/S8)</f>
        <v>0</v>
      </c>
      <c r="S8" s="93">
        <f ca="1">TODAY()-G8</f>
        <v>-70</v>
      </c>
      <c r="U8" s="93">
        <f ca="1">I8-TODAY()</f>
        <v>435</v>
      </c>
    </row>
    <row r="9" spans="5:23" ht="18" customHeight="1" thickBot="1">
      <c r="E9" s="137"/>
      <c r="F9" s="22"/>
      <c r="G9" s="139"/>
      <c r="I9" s="140"/>
      <c r="K9" s="80"/>
      <c r="M9" s="79"/>
      <c r="O9" s="79"/>
      <c r="Q9" s="80"/>
      <c r="S9" s="93"/>
      <c r="U9" s="93"/>
    </row>
    <row r="11" spans="5:23">
      <c r="G11" s="70">
        <f>M8</f>
        <v>0</v>
      </c>
      <c r="H11" s="71"/>
      <c r="I11" s="71"/>
      <c r="J11" s="71"/>
      <c r="K11" s="71"/>
      <c r="L11" s="71"/>
      <c r="M11" s="71"/>
      <c r="N11" s="71"/>
      <c r="O11" s="71"/>
      <c r="P11" s="71"/>
      <c r="Q11" s="71"/>
      <c r="R11" s="71"/>
      <c r="S11" s="72"/>
    </row>
    <row r="12" spans="5:23" ht="17" customHeight="1">
      <c r="G12" s="73"/>
      <c r="H12" s="74"/>
      <c r="I12" s="74"/>
      <c r="J12" s="74"/>
      <c r="K12" s="74"/>
      <c r="L12" s="74"/>
      <c r="M12" s="74"/>
      <c r="N12" s="74"/>
      <c r="O12" s="74"/>
      <c r="P12" s="74"/>
      <c r="Q12" s="74"/>
      <c r="R12" s="74"/>
      <c r="S12" s="75"/>
    </row>
    <row r="13" spans="5:23" ht="18" customHeight="1">
      <c r="G13" s="76"/>
      <c r="H13" s="77"/>
      <c r="I13" s="77"/>
      <c r="J13" s="77"/>
      <c r="K13" s="77"/>
      <c r="L13" s="77"/>
      <c r="M13" s="77"/>
      <c r="N13" s="77"/>
      <c r="O13" s="77"/>
      <c r="P13" s="77"/>
      <c r="Q13" s="77"/>
      <c r="R13" s="77"/>
      <c r="S13" s="78"/>
    </row>
    <row r="14" spans="5:23">
      <c r="G14" s="6"/>
      <c r="I14" s="6"/>
      <c r="K14" s="6"/>
      <c r="M14" s="6"/>
      <c r="O14" s="6"/>
      <c r="Q14" s="6"/>
      <c r="S14" s="6"/>
    </row>
    <row r="16" spans="5:23">
      <c r="G16" s="14" t="s">
        <v>17</v>
      </c>
      <c r="I16" s="14" t="s">
        <v>18</v>
      </c>
      <c r="K16" s="14" t="s">
        <v>19</v>
      </c>
      <c r="M16" s="14" t="s">
        <v>20</v>
      </c>
      <c r="O16" s="14" t="s">
        <v>21</v>
      </c>
      <c r="Q16" s="14" t="s">
        <v>22</v>
      </c>
      <c r="S16" s="14" t="s">
        <v>27</v>
      </c>
    </row>
    <row r="17" spans="7:19" ht="18" customHeight="1">
      <c r="G17" s="81">
        <f>January!K5</f>
        <v>0</v>
      </c>
      <c r="I17" s="81">
        <f>February!K5</f>
        <v>0</v>
      </c>
      <c r="K17" s="81">
        <f>March!K5</f>
        <v>0</v>
      </c>
      <c r="M17" s="81">
        <f>April!K5</f>
        <v>0</v>
      </c>
      <c r="O17" s="81">
        <f>May!K5</f>
        <v>0</v>
      </c>
      <c r="Q17" s="81">
        <f>June!K5</f>
        <v>0</v>
      </c>
      <c r="S17" s="81">
        <f>July!K5</f>
        <v>0</v>
      </c>
    </row>
    <row r="18" spans="7:19" ht="18" customHeight="1">
      <c r="G18" s="81"/>
      <c r="I18" s="81"/>
      <c r="K18" s="81"/>
      <c r="M18" s="81"/>
      <c r="O18" s="81"/>
      <c r="Q18" s="81"/>
      <c r="S18" s="81"/>
    </row>
    <row r="19" spans="7:19" ht="18" customHeight="1">
      <c r="G19" s="19">
        <f ca="1">SUM(K8*31)</f>
        <v>7126.4367816091954</v>
      </c>
      <c r="I19" s="19">
        <f ca="1">SUM(K8*28)</f>
        <v>6436.7816091954019</v>
      </c>
      <c r="K19" s="19">
        <f ca="1">SUM(K8*31)</f>
        <v>7126.4367816091954</v>
      </c>
      <c r="M19" s="20">
        <f ca="1">SUM(K8*30)</f>
        <v>6896.5517241379312</v>
      </c>
      <c r="O19" s="19">
        <f ca="1">SUM(K8*31)</f>
        <v>7126.4367816091954</v>
      </c>
      <c r="Q19" s="19">
        <f ca="1">SUM(K8*30)</f>
        <v>6896.5517241379312</v>
      </c>
      <c r="S19" s="19">
        <f ca="1">SUM(K8*31)</f>
        <v>7126.4367816091954</v>
      </c>
    </row>
    <row r="21" spans="7:19">
      <c r="I21" s="14" t="s">
        <v>23</v>
      </c>
      <c r="K21" s="14" t="s">
        <v>28</v>
      </c>
      <c r="M21" s="14" t="s">
        <v>24</v>
      </c>
      <c r="O21" s="14" t="s">
        <v>25</v>
      </c>
      <c r="Q21" s="14" t="s">
        <v>26</v>
      </c>
    </row>
    <row r="22" spans="7:19" ht="18" customHeight="1">
      <c r="I22" s="81">
        <f>August!K5</f>
        <v>0</v>
      </c>
      <c r="K22" s="82">
        <f>September!K5</f>
        <v>0</v>
      </c>
      <c r="M22" s="82">
        <f>October!K5</f>
        <v>0</v>
      </c>
      <c r="O22" s="82">
        <f>November!K5</f>
        <v>0</v>
      </c>
      <c r="Q22" s="82">
        <f>December!K5</f>
        <v>0</v>
      </c>
    </row>
    <row r="23" spans="7:19" ht="18" customHeight="1">
      <c r="I23" s="81"/>
      <c r="K23" s="83"/>
      <c r="M23" s="83"/>
      <c r="O23" s="83"/>
      <c r="Q23" s="83"/>
    </row>
    <row r="24" spans="7:19" ht="21">
      <c r="I24" s="18">
        <f ca="1">SUM(K8*31)</f>
        <v>7126.4367816091954</v>
      </c>
      <c r="K24" s="18">
        <f ca="1">SUM(K8*30)</f>
        <v>6896.5517241379312</v>
      </c>
      <c r="M24" s="18">
        <f ca="1">SUM(K8*31)</f>
        <v>7126.4367816091954</v>
      </c>
      <c r="O24" s="18">
        <f ca="1">SUM(K8*30)</f>
        <v>6896.5517241379312</v>
      </c>
      <c r="Q24" s="18">
        <f ca="1">SUM(K8*31)</f>
        <v>7126.4367816091954</v>
      </c>
    </row>
    <row r="32" spans="7:19">
      <c r="K32" s="11"/>
    </row>
  </sheetData>
  <mergeCells count="26">
    <mergeCell ref="G2:S2"/>
    <mergeCell ref="G5:S5"/>
    <mergeCell ref="E3:U3"/>
    <mergeCell ref="E4:U4"/>
    <mergeCell ref="U8:U9"/>
    <mergeCell ref="S8:S9"/>
    <mergeCell ref="E8:E9"/>
    <mergeCell ref="I8:I9"/>
    <mergeCell ref="K8:K9"/>
    <mergeCell ref="M8:M9"/>
    <mergeCell ref="O8:O9"/>
    <mergeCell ref="Q22:Q23"/>
    <mergeCell ref="O22:O23"/>
    <mergeCell ref="M22:M23"/>
    <mergeCell ref="K22:K23"/>
    <mergeCell ref="I22:I23"/>
    <mergeCell ref="G11:S13"/>
    <mergeCell ref="G8:G9"/>
    <mergeCell ref="Q8:Q9"/>
    <mergeCell ref="G17:G18"/>
    <mergeCell ref="S17:S18"/>
    <mergeCell ref="I17:I18"/>
    <mergeCell ref="Q17:Q18"/>
    <mergeCell ref="O17:O18"/>
    <mergeCell ref="M17:M18"/>
    <mergeCell ref="K17:K18"/>
  </mergeCells>
  <conditionalFormatting sqref="G11:S13">
    <cfRule type="dataBar" priority="1">
      <dataBar showValue="0">
        <cfvo type="num" val="0"/>
        <cfvo type="num" val="$E$8"/>
        <color theme="4" tint="-0.249977111117893"/>
      </dataBar>
      <extLst>
        <ext xmlns:x14="http://schemas.microsoft.com/office/spreadsheetml/2009/9/main" uri="{B025F937-C7B1-47D3-B67F-A62EFF666E3E}">
          <x14:id>{642A4E4C-774A-9941-9FB7-6CF127F5342D}</x14:id>
        </ext>
      </extLst>
    </cfRule>
  </conditionalFormatting>
  <pageMargins left="0.75" right="0.75" top="1" bottom="1" header="0.5" footer="0.5"/>
  <drawing r:id="rId1"/>
  <extLst>
    <ext xmlns:x14="http://schemas.microsoft.com/office/spreadsheetml/2009/9/main" uri="{78C0D931-6437-407d-A8EE-F0AAD7539E65}">
      <x14:conditionalFormattings>
        <x14:conditionalFormatting xmlns:xm="http://schemas.microsoft.com/office/excel/2006/main">
          <x14:cfRule type="dataBar" id="{642A4E4C-774A-9941-9FB7-6CF127F5342D}">
            <x14:dataBar minLength="0" maxLength="100" gradient="0">
              <x14:cfvo type="num">
                <xm:f>0</xm:f>
              </x14:cfvo>
              <x14:cfvo type="num">
                <xm:f>$E$8</xm:f>
              </x14:cfvo>
              <x14:negativeFillColor rgb="FFFF0000"/>
              <x14:axisColor rgb="FF000000"/>
            </x14:dataBar>
          </x14:cfRule>
          <xm:sqref>G11:S13</xm:sqref>
        </x14:conditionalFormatting>
      </x14:conditionalFormatting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E2:U42"/>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40</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372</v>
      </c>
      <c r="G12" s="29">
        <f ca="1">Overview!K8</f>
        <v>229.88505747126436</v>
      </c>
      <c r="H12" s="1"/>
      <c r="I12" s="29">
        <f ca="1">SUM(Overview!K8)</f>
        <v>229.88505747126436</v>
      </c>
      <c r="J12" s="1"/>
      <c r="K12" s="26">
        <v>0</v>
      </c>
      <c r="M12" s="32">
        <f>SUM(K12)</f>
        <v>0</v>
      </c>
      <c r="O12" s="36">
        <f ca="1">SUM(G5-M12)</f>
        <v>7126.4367816091954</v>
      </c>
      <c r="Q12" s="35">
        <f ca="1">SUM(K12*100/I12)</f>
        <v>0</v>
      </c>
      <c r="S12" s="131"/>
      <c r="T12" s="132"/>
      <c r="U12" s="133"/>
    </row>
    <row r="13" spans="5:21">
      <c r="E13" s="24" t="s">
        <v>373</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374</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375</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376</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377</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378</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379</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380</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381</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382</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383</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384</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385</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398</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386</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387</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388</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389</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390</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391</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392</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393</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394</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395</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396</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397</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399</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400</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401</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402</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78F21B5C-1041-9A42-8387-52EE858C85D6}">
            <x14:dataBar minLength="0" maxLength="100" showValue="0" gradient="0">
              <x14:cfvo type="num">
                <xm:f>0</xm:f>
              </x14:cfvo>
              <x14:cfvo type="num">
                <xm:f>October!$G$5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E2:U41"/>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41</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SUM(K12:K41)</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403</v>
      </c>
      <c r="G12" s="29">
        <f ca="1">Overview!K8</f>
        <v>229.88505747126436</v>
      </c>
      <c r="H12" s="1"/>
      <c r="I12" s="29">
        <f ca="1">SUM(Overview!K8)</f>
        <v>229.88505747126436</v>
      </c>
      <c r="J12" s="1"/>
      <c r="K12" s="26">
        <v>0</v>
      </c>
      <c r="M12" s="32">
        <f>SUM(K12)</f>
        <v>0</v>
      </c>
      <c r="O12" s="36">
        <f ca="1">SUM(G5-M12)</f>
        <v>7126.4367816091954</v>
      </c>
      <c r="Q12" s="35">
        <f ca="1">SUM(K12*100/I12)</f>
        <v>0</v>
      </c>
      <c r="S12" s="131"/>
      <c r="T12" s="132"/>
      <c r="U12" s="133"/>
    </row>
    <row r="13" spans="5:21">
      <c r="E13" s="24" t="s">
        <v>404</v>
      </c>
      <c r="G13" s="30">
        <f ca="1">Overview!K8*2</f>
        <v>459.77011494252872</v>
      </c>
      <c r="H13" s="1"/>
      <c r="I13" s="30">
        <f ca="1">SUM(Overview!K8)</f>
        <v>229.88505747126436</v>
      </c>
      <c r="J13" s="1"/>
      <c r="K13" s="27">
        <v>0</v>
      </c>
      <c r="M13" s="33">
        <f>SUM(K12:K13)</f>
        <v>0</v>
      </c>
      <c r="O13" s="38">
        <f ca="1">SUM(G5-M13)</f>
        <v>7126.4367816091954</v>
      </c>
      <c r="Q13" s="40">
        <f t="shared" ref="Q13:Q41" ca="1" si="0">SUM(K13*100/I13)</f>
        <v>0</v>
      </c>
      <c r="S13" s="119"/>
      <c r="T13" s="120"/>
      <c r="U13" s="121"/>
    </row>
    <row r="14" spans="5:21">
      <c r="E14" s="24" t="s">
        <v>405</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406</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407</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408</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409</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410</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411</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412</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413</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414</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415</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416</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417</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418</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419</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420</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421</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422</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423</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424</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425</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426</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427</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428</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429</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430</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431</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5" t="s">
        <v>432</v>
      </c>
      <c r="G41" s="31">
        <f ca="1">Overview!K8*30</f>
        <v>6896.5517241379312</v>
      </c>
      <c r="H41" s="1"/>
      <c r="I41" s="31">
        <f ca="1">SUM(Overview!K8)</f>
        <v>229.88505747126436</v>
      </c>
      <c r="J41" s="1"/>
      <c r="K41" s="28">
        <v>0</v>
      </c>
      <c r="M41" s="34">
        <f>SUM(K12:K41)</f>
        <v>0</v>
      </c>
      <c r="O41" s="39">
        <f ca="1">SUM(G32-M41)</f>
        <v>4827.5862068965516</v>
      </c>
      <c r="Q41" s="41">
        <f t="shared" ca="1" si="0"/>
        <v>0</v>
      </c>
      <c r="S41" s="128"/>
      <c r="T41" s="129"/>
      <c r="U41" s="130"/>
    </row>
  </sheetData>
  <mergeCells count="35">
    <mergeCell ref="S38:U38"/>
    <mergeCell ref="S39:U39"/>
    <mergeCell ref="S40:U40"/>
    <mergeCell ref="S41:U41"/>
    <mergeCell ref="S37:U37"/>
    <mergeCell ref="S34:U34"/>
    <mergeCell ref="S35:U35"/>
    <mergeCell ref="S26:U26"/>
    <mergeCell ref="S27:U27"/>
    <mergeCell ref="S28:U28"/>
    <mergeCell ref="S29:U29"/>
    <mergeCell ref="S30:U30"/>
    <mergeCell ref="S36:U36"/>
    <mergeCell ref="S25:U25"/>
    <mergeCell ref="S14:U14"/>
    <mergeCell ref="S15:U15"/>
    <mergeCell ref="S16:U16"/>
    <mergeCell ref="S17:U17"/>
    <mergeCell ref="S18:U18"/>
    <mergeCell ref="S19:U19"/>
    <mergeCell ref="S20:U20"/>
    <mergeCell ref="S21:U21"/>
    <mergeCell ref="S22:U22"/>
    <mergeCell ref="S23:U23"/>
    <mergeCell ref="S24:U24"/>
    <mergeCell ref="S31:U31"/>
    <mergeCell ref="S32:U32"/>
    <mergeCell ref="S33:U33"/>
    <mergeCell ref="S13:U13"/>
    <mergeCell ref="E2:U2"/>
    <mergeCell ref="O4:O5"/>
    <mergeCell ref="Q4:U5"/>
    <mergeCell ref="E8:U9"/>
    <mergeCell ref="S12:U12"/>
    <mergeCell ref="S11:U11"/>
  </mergeCells>
  <pageMargins left="0.75" right="0.75" top="1" bottom="1" header="0.5" footer="0.5"/>
  <ignoredErrors>
    <ignoredError sqref="M13:M40 M41"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18187C55-BDE9-2C49-B9F1-23B6A5D5FDFB}">
            <x14:dataBar minLength="0" maxLength="100" showValue="0" gradient="0">
              <x14:cfvo type="num">
                <xm:f>0</xm:f>
              </x14:cfvo>
              <x14:cfvo type="num">
                <xm:f>May!$G$5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E2:U42"/>
  <sheetViews>
    <sheetView workbookViewId="0">
      <selection activeCell="K31" sqref="K31"/>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42</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433</v>
      </c>
      <c r="G12" s="29">
        <f ca="1">Overview!K8</f>
        <v>229.88505747126436</v>
      </c>
      <c r="H12" s="1"/>
      <c r="I12" s="29">
        <f ca="1">SUM(Overview!K8)</f>
        <v>229.88505747126436</v>
      </c>
      <c r="J12" s="1"/>
      <c r="K12" s="26">
        <v>0</v>
      </c>
      <c r="M12" s="32">
        <f>SUM(K12)</f>
        <v>0</v>
      </c>
      <c r="O12" s="36">
        <f ca="1">SUM(G5-M12)</f>
        <v>7126.4367816091954</v>
      </c>
      <c r="Q12" s="35">
        <f ca="1">SUM(K12*100/I12)</f>
        <v>0</v>
      </c>
      <c r="S12" s="131"/>
      <c r="T12" s="132"/>
      <c r="U12" s="133"/>
    </row>
    <row r="13" spans="5:21">
      <c r="E13" s="24" t="s">
        <v>434</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435</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436</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437</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438</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439</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440</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441</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442</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443</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444</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445</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446</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447</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448</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449</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450</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451</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452</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453</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454</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455</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456</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457</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458</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459</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460</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461</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462</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463</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4A873EC9-525E-D742-B68D-9289A8FAD0FE}">
            <x14:dataBar minLength="0" maxLength="100" showValue="0" gradient="0">
              <x14:cfvo type="num">
                <xm:f>0</xm:f>
              </x14:cfvo>
              <x14:cfvo type="num">
                <xm:f>November!$G$5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E2:U41"/>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43</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SUM(K12:K41)</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67" t="s">
        <v>464</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68" t="s">
        <v>465</v>
      </c>
      <c r="G13" s="30">
        <f ca="1">Overview!K8*2</f>
        <v>459.77011494252872</v>
      </c>
      <c r="H13" s="1"/>
      <c r="I13" s="30">
        <f ca="1">SUM(Overview!K8)</f>
        <v>229.88505747126436</v>
      </c>
      <c r="J13" s="1"/>
      <c r="K13" s="27">
        <v>0</v>
      </c>
      <c r="M13" s="33">
        <f>SUM(K12:K13)</f>
        <v>0</v>
      </c>
      <c r="O13" s="38">
        <f ca="1">SUM(G5-M13)</f>
        <v>7126.4367816091954</v>
      </c>
      <c r="Q13" s="40">
        <f t="shared" ref="Q13:Q41" ca="1" si="0">SUM(K13*100/I13)</f>
        <v>0</v>
      </c>
      <c r="S13" s="119"/>
      <c r="T13" s="120"/>
      <c r="U13" s="121"/>
    </row>
    <row r="14" spans="5:21">
      <c r="E14" s="68" t="s">
        <v>466</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68" t="s">
        <v>467</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68" t="s">
        <v>468</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68" t="s">
        <v>469</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68" t="s">
        <v>470</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68" t="s">
        <v>471</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68" t="s">
        <v>472</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68" t="s">
        <v>473</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68" t="s">
        <v>474</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68" t="s">
        <v>475</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68" t="s">
        <v>476</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68" t="s">
        <v>477</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68" t="s">
        <v>478</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68" t="s">
        <v>479</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68" t="s">
        <v>480</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68" t="s">
        <v>481</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68" t="s">
        <v>482</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68" t="s">
        <v>483</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68" t="s">
        <v>484</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68" t="s">
        <v>465</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68" t="s">
        <v>485</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68" t="s">
        <v>486</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68" t="s">
        <v>487</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68" t="s">
        <v>488</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68" t="s">
        <v>489</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68" t="s">
        <v>490</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68" t="s">
        <v>491</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69" t="s">
        <v>492</v>
      </c>
      <c r="G41" s="31">
        <f ca="1">Overview!K8*30</f>
        <v>6896.5517241379312</v>
      </c>
      <c r="H41" s="1"/>
      <c r="I41" s="31">
        <f ca="1">SUM(Overview!K8)</f>
        <v>229.88505747126436</v>
      </c>
      <c r="J41" s="1"/>
      <c r="K41" s="28">
        <v>0</v>
      </c>
      <c r="M41" s="34">
        <f>SUM(K12:K41)</f>
        <v>0</v>
      </c>
      <c r="O41" s="39">
        <f ca="1">SUM(G32-M41)</f>
        <v>4827.5862068965516</v>
      </c>
      <c r="Q41" s="41">
        <f t="shared" ca="1" si="0"/>
        <v>0</v>
      </c>
      <c r="S41" s="128"/>
      <c r="T41" s="129"/>
      <c r="U41" s="130"/>
    </row>
  </sheetData>
  <mergeCells count="35">
    <mergeCell ref="S38:U38"/>
    <mergeCell ref="S39:U39"/>
    <mergeCell ref="S40:U40"/>
    <mergeCell ref="S41:U41"/>
    <mergeCell ref="S37:U37"/>
    <mergeCell ref="S34:U34"/>
    <mergeCell ref="S35:U35"/>
    <mergeCell ref="S26:U26"/>
    <mergeCell ref="S27:U27"/>
    <mergeCell ref="S28:U28"/>
    <mergeCell ref="S29:U29"/>
    <mergeCell ref="S30:U30"/>
    <mergeCell ref="S36:U36"/>
    <mergeCell ref="S25:U25"/>
    <mergeCell ref="S14:U14"/>
    <mergeCell ref="S15:U15"/>
    <mergeCell ref="S16:U16"/>
    <mergeCell ref="S17:U17"/>
    <mergeCell ref="S18:U18"/>
    <mergeCell ref="S19:U19"/>
    <mergeCell ref="S20:U20"/>
    <mergeCell ref="S21:U21"/>
    <mergeCell ref="S22:U22"/>
    <mergeCell ref="S23:U23"/>
    <mergeCell ref="S24:U24"/>
    <mergeCell ref="S31:U31"/>
    <mergeCell ref="S32:U32"/>
    <mergeCell ref="S33:U33"/>
    <mergeCell ref="S13:U13"/>
    <mergeCell ref="E2:U2"/>
    <mergeCell ref="O4:O5"/>
    <mergeCell ref="Q4:U5"/>
    <mergeCell ref="E8:U9"/>
    <mergeCell ref="S12:U12"/>
    <mergeCell ref="S11:U11"/>
  </mergeCells>
  <pageMargins left="0.75" right="0.75" top="1" bottom="1" header="0.5" footer="0.5"/>
  <ignoredErrors>
    <ignoredError sqref="M13:M40 M41"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701C87B2-9521-604C-B334-3E007B2937A4}">
            <x14:dataBar minLength="0" maxLength="100" showValue="0" gradient="0">
              <x14:cfvo type="num">
                <xm:f>0</xm:f>
              </x14:cfvo>
              <x14:cfvo type="num">
                <xm:f>June!$G$5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E2:U42"/>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44</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493</v>
      </c>
      <c r="G12" s="29">
        <f ca="1">Overview!K8</f>
        <v>229.88505747126436</v>
      </c>
      <c r="H12" s="1"/>
      <c r="I12" s="29">
        <f ca="1">SUM(Overview!K8)</f>
        <v>229.88505747126436</v>
      </c>
      <c r="J12" s="1"/>
      <c r="K12" s="26">
        <v>0</v>
      </c>
      <c r="M12" s="32">
        <f>SUM(K12)</f>
        <v>0</v>
      </c>
      <c r="O12" s="36">
        <f ca="1">SUM(G5-M12)</f>
        <v>7126.4367816091954</v>
      </c>
      <c r="Q12" s="35">
        <f ca="1">SUM(K12*100/I12)</f>
        <v>0</v>
      </c>
      <c r="S12" s="131"/>
      <c r="T12" s="132"/>
      <c r="U12" s="133"/>
    </row>
    <row r="13" spans="5:21">
      <c r="E13" s="24" t="s">
        <v>494</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495</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496</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497</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498</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499</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500</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501</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502</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503</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504</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505</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506</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507</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508</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509</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510</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511</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512</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513</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514</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515</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516</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517</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518</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519</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520</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521</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522</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523</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conditionalFormatting sqref="E8:U9">
    <cfRule type="dataBar" priority="1">
      <dataBar showValue="0">
        <cfvo type="num" val="0"/>
        <cfvo type="num" val="$G$5"/>
        <color theme="4" tint="-0.249977111117893"/>
      </dataBar>
      <extLst>
        <ext xmlns:x14="http://schemas.microsoft.com/office/spreadsheetml/2009/9/main" uri="{B025F937-C7B1-47D3-B67F-A62EFF666E3E}">
          <x14:id>{D5648717-B673-6341-A5E6-645E863CA770}</x14:id>
        </ext>
      </extLst>
    </cfRule>
  </conditionalFormatting>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id="{D5648717-B673-6341-A5E6-645E863CA770}">
            <x14:dataBar minLength="0" maxLength="100" gradient="0">
              <x14:cfvo type="num">
                <xm:f>0</xm:f>
              </x14:cfvo>
              <x14:cfvo type="num">
                <xm:f>$G$5</xm:f>
              </x14:cfvo>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2:U41"/>
  <sheetViews>
    <sheetView topLeftCell="A2" workbookViewId="0">
      <selection activeCell="S6" sqref="S6"/>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94</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45"/>
      <c r="S3" s="2"/>
      <c r="T3" s="2"/>
    </row>
    <row r="4" spans="5:21" ht="18" customHeight="1" thickBot="1">
      <c r="E4" s="13" t="s">
        <v>12</v>
      </c>
      <c r="F4" s="7"/>
      <c r="G4" s="13" t="s">
        <v>7</v>
      </c>
      <c r="H4" s="3"/>
      <c r="I4" s="13" t="s">
        <v>8</v>
      </c>
      <c r="J4" s="7"/>
      <c r="K4" s="13" t="s">
        <v>0</v>
      </c>
      <c r="L4" s="3"/>
      <c r="M4" s="13" t="s">
        <v>3</v>
      </c>
      <c r="N4" s="4"/>
      <c r="O4" s="107" t="s">
        <v>59</v>
      </c>
      <c r="P4" s="108"/>
      <c r="Q4" s="108"/>
      <c r="R4" s="45"/>
      <c r="S4" s="109" t="s">
        <v>537</v>
      </c>
      <c r="T4" s="110"/>
      <c r="U4" s="111"/>
    </row>
    <row r="5" spans="5:21" ht="34" customHeight="1" thickBot="1">
      <c r="E5" s="16">
        <f ca="1">Overview!K8</f>
        <v>229.88505747126436</v>
      </c>
      <c r="F5" s="10"/>
      <c r="G5" s="47">
        <f>Overview!E8</f>
        <v>100000</v>
      </c>
      <c r="I5" s="21">
        <f>SUM(K5*100/G5)</f>
        <v>0</v>
      </c>
      <c r="J5" s="10"/>
      <c r="K5" s="16">
        <f>SUM(G12:G41,K12:K41,O12:O41,S12:S41)</f>
        <v>0</v>
      </c>
      <c r="M5" s="16">
        <f>SUM(G5-K5)</f>
        <v>100000</v>
      </c>
      <c r="N5" s="142"/>
      <c r="O5" s="143">
        <v>0</v>
      </c>
      <c r="P5" s="144"/>
      <c r="Q5" s="145"/>
      <c r="R5" s="46"/>
      <c r="S5" s="98">
        <f>SUM(K5-O5)</f>
        <v>0</v>
      </c>
      <c r="T5" s="99"/>
      <c r="U5" s="100"/>
    </row>
    <row r="6" spans="5:21" ht="5" customHeight="1">
      <c r="E6" s="8"/>
      <c r="F6" s="8"/>
      <c r="G6" s="8"/>
      <c r="H6" s="4"/>
      <c r="I6" s="8"/>
      <c r="J6" s="8"/>
      <c r="K6" s="8"/>
      <c r="L6" s="4"/>
      <c r="M6" s="9"/>
      <c r="N6" s="4"/>
      <c r="O6" s="8"/>
      <c r="P6" s="8"/>
      <c r="Q6" s="141"/>
      <c r="R6" s="4"/>
      <c r="S6" s="8"/>
      <c r="T6" s="8"/>
      <c r="U6" s="8"/>
    </row>
    <row r="7" spans="5:21" ht="14" customHeight="1">
      <c r="M7" s="7"/>
    </row>
    <row r="8" spans="5:21" ht="14" customHeight="1">
      <c r="E8" s="106">
        <f>K5</f>
        <v>0</v>
      </c>
      <c r="F8" s="106"/>
      <c r="G8" s="106"/>
      <c r="H8" s="106"/>
      <c r="I8" s="106"/>
      <c r="J8" s="106"/>
      <c r="K8" s="106"/>
      <c r="L8" s="106"/>
      <c r="M8" s="106"/>
      <c r="N8" s="106"/>
      <c r="O8" s="106"/>
      <c r="P8" s="106"/>
      <c r="Q8" s="106"/>
      <c r="R8" s="106"/>
      <c r="S8" s="106"/>
      <c r="T8" s="106"/>
      <c r="U8" s="106"/>
    </row>
    <row r="9" spans="5:21" ht="14" customHeight="1">
      <c r="E9" s="106"/>
      <c r="F9" s="106"/>
      <c r="G9" s="106"/>
      <c r="H9" s="106"/>
      <c r="I9" s="106"/>
      <c r="J9" s="106"/>
      <c r="K9" s="106"/>
      <c r="L9" s="106"/>
      <c r="M9" s="106"/>
      <c r="N9" s="106"/>
      <c r="O9" s="106"/>
      <c r="P9" s="106"/>
      <c r="Q9" s="106"/>
      <c r="R9" s="106"/>
      <c r="S9" s="106"/>
      <c r="T9" s="106"/>
      <c r="U9" s="106"/>
    </row>
    <row r="11" spans="5:21">
      <c r="E11" s="15" t="s">
        <v>95</v>
      </c>
      <c r="F11" s="12"/>
      <c r="G11" s="15" t="s">
        <v>0</v>
      </c>
      <c r="H11" s="12"/>
      <c r="I11" s="15" t="s">
        <v>154</v>
      </c>
      <c r="J11" s="12"/>
      <c r="K11" s="15" t="s">
        <v>0</v>
      </c>
      <c r="L11" s="12"/>
      <c r="M11" s="15" t="s">
        <v>155</v>
      </c>
      <c r="N11" s="12"/>
      <c r="O11" s="15" t="s">
        <v>0</v>
      </c>
      <c r="P11" s="12"/>
      <c r="Q11" s="15" t="s">
        <v>159</v>
      </c>
      <c r="R11" s="12"/>
      <c r="S11" s="43" t="s">
        <v>0</v>
      </c>
      <c r="T11" s="51"/>
      <c r="U11" s="44" t="s">
        <v>153</v>
      </c>
    </row>
    <row r="12" spans="5:21" ht="18" customHeight="1">
      <c r="E12" s="27" t="s">
        <v>527</v>
      </c>
      <c r="F12" s="1"/>
      <c r="G12" s="27"/>
      <c r="H12" s="1"/>
      <c r="I12" s="27" t="s">
        <v>65</v>
      </c>
      <c r="J12" s="1"/>
      <c r="K12" s="27"/>
      <c r="M12" s="26" t="s">
        <v>96</v>
      </c>
      <c r="O12" s="29"/>
      <c r="Q12" s="55" t="s">
        <v>157</v>
      </c>
      <c r="S12" s="59"/>
      <c r="T12" s="52"/>
      <c r="U12" s="101"/>
    </row>
    <row r="13" spans="5:21" ht="18" customHeight="1">
      <c r="E13" s="27" t="s">
        <v>528</v>
      </c>
      <c r="F13" s="1"/>
      <c r="G13" s="27"/>
      <c r="H13" s="1"/>
      <c r="I13" s="27" t="s">
        <v>68</v>
      </c>
      <c r="J13" s="1"/>
      <c r="K13" s="27"/>
      <c r="M13" s="27" t="s">
        <v>97</v>
      </c>
      <c r="O13" s="58"/>
      <c r="Q13" s="56" t="s">
        <v>125</v>
      </c>
      <c r="S13" s="60"/>
      <c r="T13" s="49"/>
      <c r="U13" s="102"/>
    </row>
    <row r="14" spans="5:21">
      <c r="E14" s="27" t="s">
        <v>529</v>
      </c>
      <c r="F14" s="1"/>
      <c r="G14" s="27"/>
      <c r="H14" s="1"/>
      <c r="I14" s="27" t="s">
        <v>71</v>
      </c>
      <c r="J14" s="1"/>
      <c r="K14" s="27"/>
      <c r="M14" s="27" t="s">
        <v>98</v>
      </c>
      <c r="O14" s="30"/>
      <c r="Q14" s="56" t="s">
        <v>126</v>
      </c>
      <c r="S14" s="42"/>
      <c r="T14" s="50"/>
      <c r="U14" s="102"/>
    </row>
    <row r="15" spans="5:21">
      <c r="E15" s="27" t="s">
        <v>530</v>
      </c>
      <c r="F15" s="1"/>
      <c r="G15" s="27"/>
      <c r="H15" s="1"/>
      <c r="I15" s="27" t="s">
        <v>74</v>
      </c>
      <c r="J15" s="1"/>
      <c r="K15" s="27"/>
      <c r="M15" s="27" t="s">
        <v>99</v>
      </c>
      <c r="O15" s="30"/>
      <c r="Q15" s="56" t="s">
        <v>127</v>
      </c>
      <c r="S15" s="42"/>
      <c r="T15" s="50"/>
      <c r="U15" s="102"/>
    </row>
    <row r="16" spans="5:21">
      <c r="E16" s="27" t="s">
        <v>531</v>
      </c>
      <c r="F16" s="1"/>
      <c r="G16" s="27"/>
      <c r="H16" s="1"/>
      <c r="I16" s="27" t="s">
        <v>77</v>
      </c>
      <c r="J16" s="1"/>
      <c r="K16" s="27"/>
      <c r="M16" s="27" t="s">
        <v>100</v>
      </c>
      <c r="O16" s="30"/>
      <c r="Q16" s="56" t="s">
        <v>128</v>
      </c>
      <c r="S16" s="42"/>
      <c r="T16" s="50"/>
      <c r="U16" s="103"/>
    </row>
    <row r="17" spans="5:21">
      <c r="E17" s="27" t="s">
        <v>532</v>
      </c>
      <c r="F17" s="1"/>
      <c r="G17" s="27"/>
      <c r="H17" s="1"/>
      <c r="I17" s="27" t="s">
        <v>80</v>
      </c>
      <c r="J17" s="1"/>
      <c r="K17" s="27"/>
      <c r="M17" s="27" t="s">
        <v>101</v>
      </c>
      <c r="O17" s="30"/>
      <c r="Q17" s="56" t="s">
        <v>129</v>
      </c>
      <c r="S17" s="42"/>
      <c r="T17" s="50"/>
      <c r="U17" s="95"/>
    </row>
    <row r="18" spans="5:21">
      <c r="E18" s="27" t="s">
        <v>533</v>
      </c>
      <c r="F18" s="1"/>
      <c r="G18" s="27"/>
      <c r="H18" s="1"/>
      <c r="I18" s="27" t="s">
        <v>83</v>
      </c>
      <c r="J18" s="1"/>
      <c r="K18" s="27"/>
      <c r="M18" s="27" t="s">
        <v>102</v>
      </c>
      <c r="O18" s="30"/>
      <c r="Q18" s="56" t="s">
        <v>130</v>
      </c>
      <c r="S18" s="42"/>
      <c r="T18" s="50"/>
      <c r="U18" s="96"/>
    </row>
    <row r="19" spans="5:21">
      <c r="E19" s="27" t="s">
        <v>534</v>
      </c>
      <c r="F19" s="1"/>
      <c r="G19" s="27"/>
      <c r="H19" s="1"/>
      <c r="I19" s="27" t="s">
        <v>86</v>
      </c>
      <c r="J19" s="1"/>
      <c r="K19" s="27"/>
      <c r="M19" s="27" t="s">
        <v>103</v>
      </c>
      <c r="O19" s="30"/>
      <c r="Q19" s="56" t="s">
        <v>131</v>
      </c>
      <c r="S19" s="42"/>
      <c r="T19" s="50"/>
      <c r="U19" s="96"/>
    </row>
    <row r="20" spans="5:21">
      <c r="E20" s="27" t="s">
        <v>535</v>
      </c>
      <c r="F20" s="1"/>
      <c r="G20" s="27"/>
      <c r="H20" s="1"/>
      <c r="I20" s="27" t="s">
        <v>89</v>
      </c>
      <c r="J20" s="1"/>
      <c r="K20" s="27"/>
      <c r="M20" s="27" t="s">
        <v>104</v>
      </c>
      <c r="O20" s="30"/>
      <c r="Q20" s="56" t="s">
        <v>132</v>
      </c>
      <c r="S20" s="42"/>
      <c r="T20" s="50"/>
      <c r="U20" s="96"/>
    </row>
    <row r="21" spans="5:21">
      <c r="E21" s="27" t="s">
        <v>536</v>
      </c>
      <c r="F21" s="1"/>
      <c r="G21" s="27"/>
      <c r="H21" s="1"/>
      <c r="I21" s="27" t="s">
        <v>92</v>
      </c>
      <c r="J21" s="1"/>
      <c r="K21" s="27"/>
      <c r="M21" s="27" t="s">
        <v>105</v>
      </c>
      <c r="O21" s="30"/>
      <c r="Q21" s="56" t="s">
        <v>133</v>
      </c>
      <c r="S21" s="42"/>
      <c r="T21" s="50"/>
      <c r="U21" s="104"/>
    </row>
    <row r="22" spans="5:21">
      <c r="E22" s="27" t="s">
        <v>64</v>
      </c>
      <c r="F22" s="1"/>
      <c r="G22" s="27"/>
      <c r="H22" s="1"/>
      <c r="I22" s="27" t="s">
        <v>525</v>
      </c>
      <c r="J22" s="1"/>
      <c r="K22" s="27"/>
      <c r="M22" s="27" t="s">
        <v>106</v>
      </c>
      <c r="O22" s="30"/>
      <c r="Q22" s="56" t="s">
        <v>134</v>
      </c>
      <c r="S22" s="42"/>
      <c r="T22" s="50"/>
      <c r="U22" s="95"/>
    </row>
    <row r="23" spans="5:21">
      <c r="E23" s="27" t="s">
        <v>67</v>
      </c>
      <c r="F23" s="1"/>
      <c r="G23" s="27"/>
      <c r="H23" s="1"/>
      <c r="I23" s="27" t="s">
        <v>526</v>
      </c>
      <c r="J23" s="1"/>
      <c r="K23" s="27"/>
      <c r="M23" s="27" t="s">
        <v>107</v>
      </c>
      <c r="O23" s="30"/>
      <c r="Q23" s="56" t="s">
        <v>135</v>
      </c>
      <c r="S23" s="42"/>
      <c r="T23" s="50"/>
      <c r="U23" s="96"/>
    </row>
    <row r="24" spans="5:21">
      <c r="E24" s="27" t="s">
        <v>70</v>
      </c>
      <c r="F24" s="1"/>
      <c r="G24" s="27"/>
      <c r="H24" s="1"/>
      <c r="I24" s="27" t="s">
        <v>48</v>
      </c>
      <c r="J24" s="1"/>
      <c r="K24" s="27"/>
      <c r="M24" s="27" t="s">
        <v>108</v>
      </c>
      <c r="O24" s="30"/>
      <c r="Q24" s="56" t="s">
        <v>136</v>
      </c>
      <c r="S24" s="42"/>
      <c r="T24" s="50"/>
      <c r="U24" s="96"/>
    </row>
    <row r="25" spans="5:21">
      <c r="E25" s="27" t="s">
        <v>73</v>
      </c>
      <c r="F25" s="1"/>
      <c r="G25" s="27"/>
      <c r="H25" s="1"/>
      <c r="I25" s="27" t="s">
        <v>50</v>
      </c>
      <c r="J25" s="1"/>
      <c r="K25" s="27"/>
      <c r="M25" s="27" t="s">
        <v>109</v>
      </c>
      <c r="O25" s="30"/>
      <c r="Q25" s="56" t="s">
        <v>137</v>
      </c>
      <c r="S25" s="42"/>
      <c r="T25" s="50"/>
      <c r="U25" s="96"/>
    </row>
    <row r="26" spans="5:21">
      <c r="E26" s="27" t="s">
        <v>76</v>
      </c>
      <c r="F26" s="1"/>
      <c r="G26" s="27"/>
      <c r="H26" s="1"/>
      <c r="I26" s="27" t="s">
        <v>52</v>
      </c>
      <c r="J26" s="1"/>
      <c r="K26" s="27"/>
      <c r="M26" s="27" t="s">
        <v>110</v>
      </c>
      <c r="O26" s="30"/>
      <c r="Q26" s="56" t="s">
        <v>138</v>
      </c>
      <c r="S26" s="42"/>
      <c r="T26" s="50"/>
      <c r="U26" s="104"/>
    </row>
    <row r="27" spans="5:21">
      <c r="E27" s="27" t="s">
        <v>79</v>
      </c>
      <c r="F27" s="1"/>
      <c r="G27" s="27"/>
      <c r="H27" s="1"/>
      <c r="I27" s="27" t="s">
        <v>54</v>
      </c>
      <c r="J27" s="1"/>
      <c r="K27" s="27"/>
      <c r="M27" s="27" t="s">
        <v>111</v>
      </c>
      <c r="O27" s="30"/>
      <c r="Q27" s="56" t="s">
        <v>139</v>
      </c>
      <c r="S27" s="42"/>
      <c r="T27" s="50"/>
      <c r="U27" s="95"/>
    </row>
    <row r="28" spans="5:21">
      <c r="E28" s="27" t="s">
        <v>82</v>
      </c>
      <c r="F28" s="1"/>
      <c r="G28" s="27"/>
      <c r="H28" s="1"/>
      <c r="I28" s="27" t="s">
        <v>56</v>
      </c>
      <c r="J28" s="1"/>
      <c r="K28" s="27"/>
      <c r="M28" s="27" t="s">
        <v>112</v>
      </c>
      <c r="O28" s="30"/>
      <c r="Q28" s="56" t="s">
        <v>140</v>
      </c>
      <c r="S28" s="42"/>
      <c r="T28" s="50"/>
      <c r="U28" s="96"/>
    </row>
    <row r="29" spans="5:21">
      <c r="E29" s="27" t="s">
        <v>85</v>
      </c>
      <c r="F29" s="1"/>
      <c r="G29" s="27"/>
      <c r="H29" s="1"/>
      <c r="I29" s="27" t="s">
        <v>58</v>
      </c>
      <c r="J29" s="1"/>
      <c r="K29" s="27"/>
      <c r="M29" s="27" t="s">
        <v>113</v>
      </c>
      <c r="O29" s="30"/>
      <c r="Q29" s="56" t="s">
        <v>141</v>
      </c>
      <c r="S29" s="42"/>
      <c r="T29" s="50"/>
      <c r="U29" s="96"/>
    </row>
    <row r="30" spans="5:21">
      <c r="E30" s="27" t="s">
        <v>88</v>
      </c>
      <c r="F30" s="1"/>
      <c r="G30" s="27"/>
      <c r="H30" s="1"/>
      <c r="I30" s="27" t="s">
        <v>61</v>
      </c>
      <c r="J30" s="1"/>
      <c r="K30" s="27"/>
      <c r="M30" s="27" t="s">
        <v>114</v>
      </c>
      <c r="O30" s="30"/>
      <c r="Q30" s="56" t="s">
        <v>142</v>
      </c>
      <c r="S30" s="42"/>
      <c r="T30" s="50"/>
      <c r="U30" s="96"/>
    </row>
    <row r="31" spans="5:21">
      <c r="E31" s="27" t="s">
        <v>91</v>
      </c>
      <c r="F31" s="1"/>
      <c r="G31" s="27"/>
      <c r="H31" s="1"/>
      <c r="I31" s="27" t="s">
        <v>63</v>
      </c>
      <c r="J31" s="1"/>
      <c r="K31" s="27"/>
      <c r="M31" s="27" t="s">
        <v>115</v>
      </c>
      <c r="O31" s="30"/>
      <c r="Q31" s="56" t="s">
        <v>143</v>
      </c>
      <c r="S31" s="42"/>
      <c r="T31" s="50"/>
      <c r="U31" s="104"/>
    </row>
    <row r="32" spans="5:21">
      <c r="E32" s="27" t="s">
        <v>45</v>
      </c>
      <c r="F32" s="1"/>
      <c r="G32" s="27"/>
      <c r="H32" s="1"/>
      <c r="I32" s="27" t="s">
        <v>66</v>
      </c>
      <c r="J32" s="1"/>
      <c r="K32" s="27"/>
      <c r="M32" s="27" t="s">
        <v>116</v>
      </c>
      <c r="O32" s="30"/>
      <c r="Q32" s="56" t="s">
        <v>144</v>
      </c>
      <c r="S32" s="42"/>
      <c r="T32" s="50"/>
      <c r="U32" s="95"/>
    </row>
    <row r="33" spans="5:21">
      <c r="E33" s="53" t="s">
        <v>46</v>
      </c>
      <c r="G33" s="30"/>
      <c r="H33" s="1"/>
      <c r="I33" s="27" t="s">
        <v>69</v>
      </c>
      <c r="J33" s="1"/>
      <c r="K33" s="27"/>
      <c r="M33" s="27" t="s">
        <v>117</v>
      </c>
      <c r="O33" s="30"/>
      <c r="Q33" s="56" t="s">
        <v>145</v>
      </c>
      <c r="S33" s="42"/>
      <c r="T33" s="50"/>
      <c r="U33" s="96"/>
    </row>
    <row r="34" spans="5:21">
      <c r="E34" s="53" t="s">
        <v>47</v>
      </c>
      <c r="G34" s="30"/>
      <c r="H34" s="1"/>
      <c r="I34" s="27" t="s">
        <v>72</v>
      </c>
      <c r="J34" s="1"/>
      <c r="K34" s="27"/>
      <c r="M34" s="27" t="s">
        <v>118</v>
      </c>
      <c r="O34" s="30"/>
      <c r="Q34" s="56" t="s">
        <v>146</v>
      </c>
      <c r="S34" s="42"/>
      <c r="T34" s="50"/>
      <c r="U34" s="96"/>
    </row>
    <row r="35" spans="5:21">
      <c r="E35" s="53" t="s">
        <v>49</v>
      </c>
      <c r="G35" s="30"/>
      <c r="H35" s="1"/>
      <c r="I35" s="27" t="s">
        <v>75</v>
      </c>
      <c r="J35" s="1"/>
      <c r="K35" s="27"/>
      <c r="M35" s="27" t="s">
        <v>119</v>
      </c>
      <c r="O35" s="30"/>
      <c r="Q35" s="56" t="s">
        <v>147</v>
      </c>
      <c r="S35" s="42"/>
      <c r="T35" s="50"/>
      <c r="U35" s="96"/>
    </row>
    <row r="36" spans="5:21">
      <c r="E36" s="53" t="s">
        <v>51</v>
      </c>
      <c r="G36" s="30"/>
      <c r="H36" s="1"/>
      <c r="I36" s="27" t="s">
        <v>78</v>
      </c>
      <c r="J36" s="1"/>
      <c r="K36" s="27"/>
      <c r="M36" s="27" t="s">
        <v>120</v>
      </c>
      <c r="O36" s="30"/>
      <c r="Q36" s="56" t="s">
        <v>148</v>
      </c>
      <c r="S36" s="42"/>
      <c r="T36" s="50"/>
      <c r="U36" s="104"/>
    </row>
    <row r="37" spans="5:21">
      <c r="E37" s="53" t="s">
        <v>53</v>
      </c>
      <c r="G37" s="30"/>
      <c r="H37" s="1"/>
      <c r="I37" s="27" t="s">
        <v>81</v>
      </c>
      <c r="J37" s="1"/>
      <c r="K37" s="27"/>
      <c r="M37" s="27" t="s">
        <v>121</v>
      </c>
      <c r="O37" s="30"/>
      <c r="Q37" s="56" t="s">
        <v>149</v>
      </c>
      <c r="S37" s="42"/>
      <c r="T37" s="50"/>
      <c r="U37" s="95"/>
    </row>
    <row r="38" spans="5:21">
      <c r="E38" s="53" t="s">
        <v>55</v>
      </c>
      <c r="G38" s="30"/>
      <c r="H38" s="1"/>
      <c r="I38" s="27" t="s">
        <v>84</v>
      </c>
      <c r="J38" s="1"/>
      <c r="K38" s="27"/>
      <c r="M38" s="27" t="s">
        <v>122</v>
      </c>
      <c r="O38" s="30"/>
      <c r="Q38" s="56" t="s">
        <v>150</v>
      </c>
      <c r="S38" s="42"/>
      <c r="T38" s="50"/>
      <c r="U38" s="96"/>
    </row>
    <row r="39" spans="5:21">
      <c r="E39" s="53" t="s">
        <v>57</v>
      </c>
      <c r="G39" s="30"/>
      <c r="H39" s="1"/>
      <c r="I39" s="27" t="s">
        <v>87</v>
      </c>
      <c r="J39" s="1"/>
      <c r="K39" s="27"/>
      <c r="M39" s="27" t="s">
        <v>123</v>
      </c>
      <c r="O39" s="30"/>
      <c r="Q39" s="56" t="s">
        <v>151</v>
      </c>
      <c r="S39" s="42"/>
      <c r="T39" s="50"/>
      <c r="U39" s="96"/>
    </row>
    <row r="40" spans="5:21">
      <c r="E40" s="53" t="s">
        <v>60</v>
      </c>
      <c r="G40" s="30"/>
      <c r="H40" s="1"/>
      <c r="I40" s="27" t="s">
        <v>90</v>
      </c>
      <c r="J40" s="1"/>
      <c r="K40" s="27"/>
      <c r="M40" s="27" t="s">
        <v>124</v>
      </c>
      <c r="O40" s="30"/>
      <c r="Q40" s="56" t="s">
        <v>152</v>
      </c>
      <c r="S40" s="42"/>
      <c r="T40" s="50"/>
      <c r="U40" s="96"/>
    </row>
    <row r="41" spans="5:21">
      <c r="E41" s="54" t="s">
        <v>62</v>
      </c>
      <c r="G41" s="31"/>
      <c r="H41" s="1"/>
      <c r="I41" s="28" t="s">
        <v>93</v>
      </c>
      <c r="J41" s="1"/>
      <c r="K41" s="28"/>
      <c r="M41" s="28" t="s">
        <v>156</v>
      </c>
      <c r="O41" s="31"/>
      <c r="Q41" s="57" t="s">
        <v>158</v>
      </c>
      <c r="S41" s="28"/>
      <c r="T41" s="50"/>
      <c r="U41" s="97"/>
    </row>
  </sheetData>
  <mergeCells count="12">
    <mergeCell ref="E2:U2"/>
    <mergeCell ref="E8:U9"/>
    <mergeCell ref="O4:Q4"/>
    <mergeCell ref="S4:U4"/>
    <mergeCell ref="O5:Q5"/>
    <mergeCell ref="U37:U41"/>
    <mergeCell ref="S5:U5"/>
    <mergeCell ref="U12:U16"/>
    <mergeCell ref="U17:U21"/>
    <mergeCell ref="U22:U26"/>
    <mergeCell ref="U27:U31"/>
    <mergeCell ref="U32:U36"/>
  </mergeCells>
  <phoneticPr fontId="25" type="noConversion"/>
  <conditionalFormatting sqref="E8:U9">
    <cfRule type="dataBar" priority="1">
      <dataBar showValue="0">
        <cfvo type="num" val="0"/>
        <cfvo type="num" val="$G$5"/>
        <color theme="4" tint="-0.249977111117893"/>
      </dataBar>
      <extLst>
        <ext xmlns:x14="http://schemas.microsoft.com/office/spreadsheetml/2009/9/main" uri="{B025F937-C7B1-47D3-B67F-A62EFF666E3E}">
          <x14:id>{07CC4135-4778-C143-AC42-711203F581EE}</x14:id>
        </ext>
      </extLst>
    </cfRule>
  </conditionalFormatting>
  <pageMargins left="0.75" right="0.75" top="1" bottom="1" header="0.5" footer="0.5"/>
  <drawing r:id="rId1"/>
  <extLst>
    <ext xmlns:x14="http://schemas.microsoft.com/office/spreadsheetml/2009/9/main" uri="{78C0D931-6437-407d-A8EE-F0AAD7539E65}">
      <x14:conditionalFormattings>
        <x14:conditionalFormatting xmlns:xm="http://schemas.microsoft.com/office/excel/2006/main">
          <x14:cfRule type="dataBar" id="{07CC4135-4778-C143-AC42-711203F581EE}">
            <x14:dataBar minLength="0" maxLength="100" gradient="0">
              <x14:cfvo type="num">
                <xm:f>0</xm:f>
              </x14:cfvo>
              <x14:cfvo type="num">
                <xm:f>$G$5</xm:f>
              </x14:cfvo>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E2:U42"/>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35</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63" t="s">
        <v>160</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65" t="s">
        <v>161</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65" t="s">
        <v>162</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65" t="s">
        <v>163</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65" t="s">
        <v>164</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65" t="s">
        <v>165</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65" t="s">
        <v>166</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65" t="s">
        <v>167</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65" t="s">
        <v>168</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65" t="s">
        <v>169</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65" t="s">
        <v>170</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65" t="s">
        <v>171</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65" t="s">
        <v>172</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65" t="s">
        <v>173</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65" t="s">
        <v>174</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65" t="s">
        <v>175</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65" t="s">
        <v>176</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65" t="s">
        <v>177</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65" t="s">
        <v>178</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65" t="s">
        <v>179</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65" t="s">
        <v>180</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65" t="s">
        <v>181</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65" t="s">
        <v>182</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65" t="s">
        <v>183</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65" t="s">
        <v>184</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65" t="s">
        <v>185</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65" t="s">
        <v>186</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65" t="s">
        <v>187</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65" t="s">
        <v>188</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65" t="s">
        <v>189</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66" t="s">
        <v>190</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12:U12"/>
    <mergeCell ref="S15:U15"/>
    <mergeCell ref="S14:U14"/>
    <mergeCell ref="S13:U13"/>
    <mergeCell ref="S30:U30"/>
    <mergeCell ref="S29:U29"/>
    <mergeCell ref="S28:U28"/>
    <mergeCell ref="S27:U27"/>
    <mergeCell ref="S26:U26"/>
    <mergeCell ref="S33:U33"/>
    <mergeCell ref="S32:U32"/>
    <mergeCell ref="S31:U31"/>
    <mergeCell ref="S17:U17"/>
    <mergeCell ref="S16:U16"/>
    <mergeCell ref="S34:U34"/>
    <mergeCell ref="S42:U42"/>
    <mergeCell ref="S41:U41"/>
    <mergeCell ref="S40:U40"/>
    <mergeCell ref="S39:U39"/>
    <mergeCell ref="S38:U38"/>
    <mergeCell ref="S11:U11"/>
    <mergeCell ref="O4:O5"/>
    <mergeCell ref="Q4:U5"/>
    <mergeCell ref="E2:U2"/>
    <mergeCell ref="S37:U37"/>
    <mergeCell ref="S21:U21"/>
    <mergeCell ref="S20:U20"/>
    <mergeCell ref="S19:U19"/>
    <mergeCell ref="S18:U18"/>
    <mergeCell ref="S25:U25"/>
    <mergeCell ref="S24:U24"/>
    <mergeCell ref="S23:U23"/>
    <mergeCell ref="S22:U22"/>
    <mergeCell ref="E8:U9"/>
    <mergeCell ref="S36:U36"/>
    <mergeCell ref="S35:U35"/>
  </mergeCells>
  <conditionalFormatting sqref="E8:U9">
    <cfRule type="dataBar" priority="1">
      <dataBar showValue="0">
        <cfvo type="num" val="0"/>
        <cfvo type="num" val="$G$5"/>
        <color theme="4" tint="-0.249977111117893"/>
      </dataBar>
      <extLst>
        <ext xmlns:x14="http://schemas.microsoft.com/office/spreadsheetml/2009/9/main" uri="{B025F937-C7B1-47D3-B67F-A62EFF666E3E}">
          <x14:id>{300436D0-0E26-7947-AB17-BC358BB28142}</x14:id>
        </ext>
      </extLst>
    </cfRule>
  </conditionalFormatting>
  <pageMargins left="0.75" right="0.75" top="1" bottom="1" header="0.5" footer="0.5"/>
  <ignoredErrors>
    <ignoredError sqref="M13:M17 M18:M42" formulaRange="1"/>
  </ignoredErrors>
  <drawing r:id="rId1"/>
  <extLst>
    <ext xmlns:x14="http://schemas.microsoft.com/office/spreadsheetml/2009/9/main" uri="{78C0D931-6437-407d-A8EE-F0AAD7539E65}">
      <x14:conditionalFormattings>
        <x14:conditionalFormatting xmlns:xm="http://schemas.microsoft.com/office/excel/2006/main">
          <x14:cfRule type="dataBar" id="{300436D0-0E26-7947-AB17-BC358BB28142}">
            <x14:dataBar minLength="0" maxLength="100" gradient="0">
              <x14:cfvo type="num">
                <xm:f>0</xm:f>
              </x14:cfvo>
              <x14:cfvo type="num">
                <xm:f>$G$5</xm:f>
              </x14:cfvo>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E2:U40"/>
  <sheetViews>
    <sheetView workbookViewId="0">
      <selection activeCell="M15" sqref="M15"/>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34</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SUM(K12:K40)</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63" t="s">
        <v>191</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64" t="s">
        <v>192</v>
      </c>
      <c r="G13" s="30">
        <f ca="1">Overview!K8*2</f>
        <v>459.77011494252872</v>
      </c>
      <c r="H13" s="1"/>
      <c r="I13" s="30">
        <f ca="1">SUM(Overview!K8)</f>
        <v>229.88505747126436</v>
      </c>
      <c r="J13" s="1"/>
      <c r="K13" s="27">
        <v>0</v>
      </c>
      <c r="M13" s="33">
        <f>SUM(K12:K13)</f>
        <v>0</v>
      </c>
      <c r="O13" s="38">
        <f ca="1">SUM(G5-M13)</f>
        <v>7126.4367816091954</v>
      </c>
      <c r="Q13" s="40">
        <f t="shared" ref="Q13:Q40" ca="1" si="0">SUM(K13*100/I13)</f>
        <v>0</v>
      </c>
      <c r="S13" s="119"/>
      <c r="T13" s="120"/>
      <c r="U13" s="121"/>
    </row>
    <row r="14" spans="5:21">
      <c r="E14" s="64" t="s">
        <v>193</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64" t="s">
        <v>194</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64" t="s">
        <v>195</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64" t="s">
        <v>196</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64" t="s">
        <v>197</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64" t="s">
        <v>198</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64" t="s">
        <v>199</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64" t="s">
        <v>200</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64" t="s">
        <v>201</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64" t="s">
        <v>202</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64" t="s">
        <v>203</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64" t="s">
        <v>204</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64" t="s">
        <v>205</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64" t="s">
        <v>206</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64" t="s">
        <v>207</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64" t="s">
        <v>208</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64" t="s">
        <v>209</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64" t="s">
        <v>210</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64" t="s">
        <v>211</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64" t="s">
        <v>212</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64" t="s">
        <v>213</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64" t="s">
        <v>214</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64" t="s">
        <v>215</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64" t="s">
        <v>216</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64" t="s">
        <v>217</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64" t="s">
        <v>218</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62" t="s">
        <v>219</v>
      </c>
      <c r="G40" s="31">
        <f ca="1">Overview!K8*29</f>
        <v>6666.6666666666661</v>
      </c>
      <c r="H40" s="1"/>
      <c r="I40" s="31">
        <f ca="1">SUM(Overview!K8)</f>
        <v>229.88505747126436</v>
      </c>
      <c r="J40" s="1"/>
      <c r="K40" s="28">
        <v>0</v>
      </c>
      <c r="M40" s="34">
        <f>SUM(K12:K40)</f>
        <v>0</v>
      </c>
      <c r="O40" s="39">
        <f ca="1">SUM(G5-M40)</f>
        <v>7126.4367816091954</v>
      </c>
      <c r="Q40" s="41">
        <f t="shared" ca="1" si="0"/>
        <v>0</v>
      </c>
      <c r="S40" s="128"/>
      <c r="T40" s="129"/>
      <c r="U40" s="130"/>
    </row>
  </sheetData>
  <mergeCells count="34">
    <mergeCell ref="S38:U38"/>
    <mergeCell ref="S39:U39"/>
    <mergeCell ref="S40:U40"/>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4:M39"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DD7E0450-5639-AB47-A1E0-6B6C284C2457}">
            <x14:dataBar minLength="0" maxLength="100" showValue="0" gradient="0">
              <x14:cfvo type="num">
                <xm:f>0</xm:f>
              </x14:cfvo>
              <x14:cfvo type="num">
                <xm:f>July!$G$5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E2:U42"/>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36</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220</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24" t="s">
        <v>221</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222</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223</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224</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225</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226</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227</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228</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229</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230</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231</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233</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232</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234</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235</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236</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237</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238</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239</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240</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241</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242</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243</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244</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245</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246</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247</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248</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249</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250</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4A014555-9958-F04F-9750-738D9217F607}">
            <x14:dataBar minLength="0" maxLength="100" showValue="0" gradient="0">
              <x14:cfvo type="num">
                <xm:f>0</xm:f>
              </x14:cfvo>
              <x14:cfvo type="num">
                <xm:f>February!$G$5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E2:U41"/>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37</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SUM(K12:K41)</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251</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24" t="s">
        <v>252</v>
      </c>
      <c r="G13" s="30">
        <f ca="1">Overview!K8*2</f>
        <v>459.77011494252872</v>
      </c>
      <c r="H13" s="1"/>
      <c r="I13" s="30">
        <f ca="1">SUM(Overview!K8)</f>
        <v>229.88505747126436</v>
      </c>
      <c r="J13" s="1"/>
      <c r="K13" s="27">
        <v>0</v>
      </c>
      <c r="M13" s="33">
        <f>SUM(K12:K13)</f>
        <v>0</v>
      </c>
      <c r="O13" s="38">
        <f ca="1">SUM(G5-M13)</f>
        <v>7126.4367816091954</v>
      </c>
      <c r="Q13" s="40">
        <f t="shared" ref="Q13:Q41" ca="1" si="0">SUM(K13*100/I13)</f>
        <v>0</v>
      </c>
      <c r="S13" s="119"/>
      <c r="T13" s="120"/>
      <c r="U13" s="121"/>
    </row>
    <row r="14" spans="5:21">
      <c r="E14" s="24" t="s">
        <v>253</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254</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255</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256</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257</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258</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259</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260</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261</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262</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263</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264</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265</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266</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267</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268</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269</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270</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271</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272</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273</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274</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275</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276</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277</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278</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279</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5" t="s">
        <v>280</v>
      </c>
      <c r="G41" s="31">
        <f ca="1">Overview!K8*30</f>
        <v>6896.5517241379312</v>
      </c>
      <c r="H41" s="1"/>
      <c r="I41" s="31">
        <f ca="1">SUM(Overview!K8)</f>
        <v>229.88505747126436</v>
      </c>
      <c r="J41" s="1"/>
      <c r="K41" s="28">
        <v>0</v>
      </c>
      <c r="M41" s="34">
        <f>SUM(K12:K41)</f>
        <v>0</v>
      </c>
      <c r="O41" s="39">
        <f ca="1">SUM(G32-M41)</f>
        <v>4827.5862068965516</v>
      </c>
      <c r="Q41" s="41">
        <f t="shared" ca="1" si="0"/>
        <v>0</v>
      </c>
      <c r="S41" s="128"/>
      <c r="T41" s="129"/>
      <c r="U41" s="130"/>
    </row>
  </sheetData>
  <mergeCells count="35">
    <mergeCell ref="S38:U38"/>
    <mergeCell ref="S39:U39"/>
    <mergeCell ref="S40:U40"/>
    <mergeCell ref="S41:U41"/>
    <mergeCell ref="S37:U37"/>
    <mergeCell ref="S34:U34"/>
    <mergeCell ref="S35:U35"/>
    <mergeCell ref="S26:U26"/>
    <mergeCell ref="S27:U27"/>
    <mergeCell ref="S28:U28"/>
    <mergeCell ref="S29:U29"/>
    <mergeCell ref="S30:U30"/>
    <mergeCell ref="S36:U36"/>
    <mergeCell ref="S25:U25"/>
    <mergeCell ref="S14:U14"/>
    <mergeCell ref="S15:U15"/>
    <mergeCell ref="S16:U16"/>
    <mergeCell ref="S17:U17"/>
    <mergeCell ref="S18:U18"/>
    <mergeCell ref="S19:U19"/>
    <mergeCell ref="S20:U20"/>
    <mergeCell ref="S21:U21"/>
    <mergeCell ref="S22:U22"/>
    <mergeCell ref="S23:U23"/>
    <mergeCell ref="S24:U24"/>
    <mergeCell ref="S31:U31"/>
    <mergeCell ref="S32:U32"/>
    <mergeCell ref="S33:U33"/>
    <mergeCell ref="S13:U13"/>
    <mergeCell ref="E2:U2"/>
    <mergeCell ref="O4:O5"/>
    <mergeCell ref="Q4:U5"/>
    <mergeCell ref="E8:U9"/>
    <mergeCell ref="S12:U12"/>
    <mergeCell ref="S11:U11"/>
  </mergeCells>
  <pageMargins left="0.75" right="0.75" top="1" bottom="1" header="0.5" footer="0.5"/>
  <ignoredErrors>
    <ignoredError sqref="M13:M40 M41"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387F6A47-B95B-D84B-9934-7CA0B01113F5}">
            <x14:dataBar minLength="0" maxLength="100" showValue="0" gradient="0">
              <x14:cfvo type="num">
                <xm:f>0</xm:f>
              </x14:cfvo>
              <x14:cfvo type="num">
                <xm:f>August!$G$5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E2:U42"/>
  <sheetViews>
    <sheetView workbookViewId="0">
      <selection activeCell="K36" sqref="K36"/>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38</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281</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24" t="s">
        <v>282</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283</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284</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310</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285</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286</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287</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288</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289</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290</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291</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292</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293</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294</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295</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296</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297</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298</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299</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300</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301</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302</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303</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304</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305</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306</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307</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308</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299</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309</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77874ADB-DE3B-9149-A0CF-F33B798D7F86}">
            <x14:dataBar minLength="0" maxLength="100" showValue="0" gradient="0">
              <x14:cfvo type="num">
                <xm:f>0</xm:f>
              </x14:cfvo>
              <x14:cfvo type="num">
                <xm:f>March!$G$5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E2:U41"/>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39</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SUM(K12:K41)</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311</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24" t="s">
        <v>312</v>
      </c>
      <c r="G13" s="30">
        <f ca="1">Overview!K8*2</f>
        <v>459.77011494252872</v>
      </c>
      <c r="H13" s="1"/>
      <c r="I13" s="30">
        <f ca="1">SUM(Overview!K8)</f>
        <v>229.88505747126436</v>
      </c>
      <c r="J13" s="1"/>
      <c r="K13" s="27">
        <v>0</v>
      </c>
      <c r="M13" s="33">
        <f>SUM(K12:K13)</f>
        <v>0</v>
      </c>
      <c r="O13" s="38">
        <f ca="1">SUM(G5-M13)</f>
        <v>7126.4367816091954</v>
      </c>
      <c r="Q13" s="40">
        <f t="shared" ref="Q13:Q41" ca="1" si="0">SUM(K13*100/I13)</f>
        <v>0</v>
      </c>
      <c r="S13" s="119"/>
      <c r="T13" s="120"/>
      <c r="U13" s="121"/>
    </row>
    <row r="14" spans="5:21">
      <c r="E14" s="24" t="s">
        <v>313</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314</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315</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316</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317</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318</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319</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320</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321</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322</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323</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324</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325</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326</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327</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328</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329</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330</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332</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331</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333</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334</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335</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336</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337</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338</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339</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5" t="s">
        <v>340</v>
      </c>
      <c r="G41" s="31">
        <f ca="1">Overview!K8*30</f>
        <v>6896.5517241379312</v>
      </c>
      <c r="H41" s="1"/>
      <c r="I41" s="31">
        <f ca="1">SUM(Overview!K8)</f>
        <v>229.88505747126436</v>
      </c>
      <c r="J41" s="1"/>
      <c r="K41" s="28">
        <v>0</v>
      </c>
      <c r="M41" s="34">
        <f>SUM(K12:K41)</f>
        <v>0</v>
      </c>
      <c r="O41" s="39">
        <f ca="1">SUM(G32-M41)</f>
        <v>4827.5862068965516</v>
      </c>
      <c r="Q41" s="41">
        <f t="shared" ca="1" si="0"/>
        <v>0</v>
      </c>
      <c r="S41" s="128"/>
      <c r="T41" s="129"/>
      <c r="U41" s="130"/>
    </row>
  </sheetData>
  <mergeCells count="35">
    <mergeCell ref="S38:U38"/>
    <mergeCell ref="S39:U39"/>
    <mergeCell ref="S40:U40"/>
    <mergeCell ref="S41:U41"/>
    <mergeCell ref="S37:U37"/>
    <mergeCell ref="S34:U34"/>
    <mergeCell ref="S35:U35"/>
    <mergeCell ref="S26:U26"/>
    <mergeCell ref="S27:U27"/>
    <mergeCell ref="S28:U28"/>
    <mergeCell ref="S29:U29"/>
    <mergeCell ref="S30:U30"/>
    <mergeCell ref="S36:U36"/>
    <mergeCell ref="S25:U25"/>
    <mergeCell ref="S14:U14"/>
    <mergeCell ref="S15:U15"/>
    <mergeCell ref="S16:U16"/>
    <mergeCell ref="S17:U17"/>
    <mergeCell ref="S18:U18"/>
    <mergeCell ref="S19:U19"/>
    <mergeCell ref="S20:U20"/>
    <mergeCell ref="S21:U21"/>
    <mergeCell ref="S22:U22"/>
    <mergeCell ref="S23:U23"/>
    <mergeCell ref="S24:U24"/>
    <mergeCell ref="S31:U31"/>
    <mergeCell ref="S32:U32"/>
    <mergeCell ref="S33:U33"/>
    <mergeCell ref="S13:U13"/>
    <mergeCell ref="E2:U2"/>
    <mergeCell ref="O4:O5"/>
    <mergeCell ref="Q4:U5"/>
    <mergeCell ref="E8:U9"/>
    <mergeCell ref="S12:U12"/>
    <mergeCell ref="S11:U11"/>
  </mergeCells>
  <pageMargins left="0.75" right="0.75" top="1" bottom="1" header="0.5" footer="0.5"/>
  <ignoredErrors>
    <ignoredError sqref="M13:M40 M41"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6765FD12-DDC6-404C-949A-F513BB166A21}">
            <x14:dataBar minLength="0" maxLength="100" showValue="0" gradient="0">
              <x14:cfvo type="num">
                <xm:f>0</xm:f>
              </x14:cfvo>
              <x14:cfvo type="num">
                <xm:f>September!$G$5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U42"/>
  <sheetViews>
    <sheetView workbookViewId="0">
      <selection activeCell="K12" sqref="K12"/>
    </sheetView>
  </sheetViews>
  <sheetFormatPr baseColWidth="10" defaultRowHeight="19"/>
  <cols>
    <col min="1" max="3" width="12.83203125" customWidth="1"/>
    <col min="4" max="4" width="0.83203125" customWidth="1"/>
    <col min="5" max="5" width="14.83203125" customWidth="1"/>
    <col min="6" max="6" width="0.83203125" customWidth="1"/>
    <col min="7" max="7" width="14.83203125" customWidth="1"/>
    <col min="8" max="8" width="0.83203125" customWidth="1"/>
    <col min="9" max="9" width="14.83203125" customWidth="1"/>
    <col min="10" max="10" width="0.83203125" customWidth="1"/>
    <col min="11" max="11" width="14.83203125" customWidth="1"/>
    <col min="12" max="12" width="0.83203125" customWidth="1"/>
    <col min="13" max="13" width="14.83203125" customWidth="1"/>
    <col min="14" max="14" width="0.83203125" customWidth="1"/>
    <col min="15" max="15" width="14.83203125" customWidth="1"/>
    <col min="16" max="16" width="0.83203125" customWidth="1"/>
    <col min="17" max="17" width="14.83203125" customWidth="1"/>
    <col min="18" max="18" width="0.83203125" customWidth="1"/>
    <col min="19" max="19" width="14.83203125" customWidth="1"/>
    <col min="20" max="20" width="0.83203125" customWidth="1"/>
    <col min="21" max="21" width="14.83203125" customWidth="1"/>
    <col min="22" max="22" width="0.83203125" customWidth="1"/>
  </cols>
  <sheetData>
    <row r="2" spans="5:21" ht="48" customHeight="1">
      <c r="E2" s="105" t="s">
        <v>16</v>
      </c>
      <c r="F2" s="105"/>
      <c r="G2" s="105"/>
      <c r="H2" s="105"/>
      <c r="I2" s="105"/>
      <c r="J2" s="105"/>
      <c r="K2" s="105"/>
      <c r="L2" s="105"/>
      <c r="M2" s="105"/>
      <c r="N2" s="105"/>
      <c r="O2" s="105"/>
      <c r="P2" s="105"/>
      <c r="Q2" s="105"/>
      <c r="R2" s="105"/>
      <c r="S2" s="105"/>
      <c r="T2" s="105"/>
      <c r="U2" s="105"/>
    </row>
    <row r="3" spans="5:21" s="4" customFormat="1" ht="5" customHeight="1">
      <c r="E3" s="2"/>
      <c r="F3" s="2"/>
      <c r="G3" s="2"/>
      <c r="H3" s="2"/>
      <c r="I3" s="2"/>
      <c r="J3" s="2"/>
      <c r="K3" s="2"/>
      <c r="L3" s="2"/>
      <c r="M3" s="2"/>
      <c r="N3" s="2"/>
      <c r="O3" s="2"/>
      <c r="P3" s="2"/>
      <c r="Q3" s="2"/>
      <c r="R3" s="2"/>
      <c r="S3" s="2"/>
      <c r="T3" s="2"/>
    </row>
    <row r="4" spans="5:21" ht="20">
      <c r="E4" s="13" t="s">
        <v>12</v>
      </c>
      <c r="F4" s="7"/>
      <c r="G4" s="13" t="s">
        <v>30</v>
      </c>
      <c r="H4" s="3"/>
      <c r="I4" s="13" t="s">
        <v>8</v>
      </c>
      <c r="J4" s="7"/>
      <c r="K4" s="13" t="s">
        <v>0</v>
      </c>
      <c r="L4" s="3"/>
      <c r="M4" s="13" t="s">
        <v>3</v>
      </c>
      <c r="N4" s="4"/>
      <c r="O4" s="115" t="s">
        <v>9</v>
      </c>
      <c r="P4" s="7"/>
      <c r="Q4" s="116" t="s">
        <v>10</v>
      </c>
      <c r="R4" s="117"/>
      <c r="S4" s="117"/>
      <c r="T4" s="117"/>
      <c r="U4" s="118"/>
    </row>
    <row r="5" spans="5:21" ht="34" customHeight="1">
      <c r="E5" s="16">
        <f ca="1">Overview!K8</f>
        <v>229.88505747126436</v>
      </c>
      <c r="F5" s="10"/>
      <c r="G5" s="16">
        <f ca="1">Overview!G19</f>
        <v>7126.4367816091954</v>
      </c>
      <c r="I5" s="21">
        <f ca="1">SUM(K5*100/G5)</f>
        <v>0</v>
      </c>
      <c r="J5" s="10"/>
      <c r="K5" s="17">
        <f>SUM(K12:K42)</f>
        <v>0</v>
      </c>
      <c r="M5" s="16">
        <f ca="1">SUM(G5-K5)</f>
        <v>7126.4367816091954</v>
      </c>
      <c r="O5" s="115"/>
      <c r="P5" s="10"/>
      <c r="Q5" s="116"/>
      <c r="R5" s="117"/>
      <c r="S5" s="117"/>
      <c r="T5" s="117"/>
      <c r="U5" s="118"/>
    </row>
    <row r="6" spans="5:21" ht="5" customHeight="1">
      <c r="E6" s="8"/>
      <c r="F6" s="8"/>
      <c r="G6" s="8"/>
      <c r="H6" s="4"/>
      <c r="I6" s="8"/>
      <c r="J6" s="8"/>
      <c r="K6" s="8"/>
      <c r="L6" s="4"/>
      <c r="M6" s="9"/>
      <c r="N6" s="4"/>
      <c r="O6" s="8"/>
      <c r="P6" s="8"/>
      <c r="Q6" s="8"/>
      <c r="R6" s="4"/>
      <c r="S6" s="8"/>
      <c r="T6" s="8"/>
      <c r="U6" s="8"/>
    </row>
    <row r="7" spans="5:21" ht="14" customHeight="1">
      <c r="M7" s="7"/>
    </row>
    <row r="8" spans="5:21" ht="14" customHeight="1">
      <c r="E8" s="122">
        <f>K5</f>
        <v>0</v>
      </c>
      <c r="F8" s="123"/>
      <c r="G8" s="123"/>
      <c r="H8" s="123"/>
      <c r="I8" s="123"/>
      <c r="J8" s="123"/>
      <c r="K8" s="123"/>
      <c r="L8" s="123"/>
      <c r="M8" s="123"/>
      <c r="N8" s="123"/>
      <c r="O8" s="123"/>
      <c r="P8" s="123"/>
      <c r="Q8" s="123"/>
      <c r="R8" s="123"/>
      <c r="S8" s="123"/>
      <c r="T8" s="123"/>
      <c r="U8" s="124"/>
    </row>
    <row r="9" spans="5:21" ht="14" customHeight="1">
      <c r="E9" s="125"/>
      <c r="F9" s="126"/>
      <c r="G9" s="126"/>
      <c r="H9" s="126"/>
      <c r="I9" s="126"/>
      <c r="J9" s="126"/>
      <c r="K9" s="126"/>
      <c r="L9" s="126"/>
      <c r="M9" s="126"/>
      <c r="N9" s="126"/>
      <c r="O9" s="126"/>
      <c r="P9" s="126"/>
      <c r="Q9" s="126"/>
      <c r="R9" s="126"/>
      <c r="S9" s="126"/>
      <c r="T9" s="126"/>
      <c r="U9" s="127"/>
    </row>
    <row r="11" spans="5:21">
      <c r="E11" s="15" t="s">
        <v>11</v>
      </c>
      <c r="F11" s="12"/>
      <c r="G11" s="15" t="s">
        <v>2</v>
      </c>
      <c r="H11" s="12"/>
      <c r="I11" s="15" t="s">
        <v>1</v>
      </c>
      <c r="J11" s="12"/>
      <c r="K11" s="15" t="s">
        <v>13</v>
      </c>
      <c r="L11" s="12"/>
      <c r="M11" s="15" t="s">
        <v>33</v>
      </c>
      <c r="N11" s="12"/>
      <c r="O11" s="15" t="s">
        <v>3</v>
      </c>
      <c r="P11" s="12"/>
      <c r="Q11" s="15" t="s">
        <v>14</v>
      </c>
      <c r="R11" s="12"/>
      <c r="S11" s="112" t="s">
        <v>15</v>
      </c>
      <c r="T11" s="113"/>
      <c r="U11" s="114"/>
    </row>
    <row r="12" spans="5:21">
      <c r="E12" s="23" t="s">
        <v>341</v>
      </c>
      <c r="G12" s="29">
        <f ca="1">Overview!K8</f>
        <v>229.88505747126436</v>
      </c>
      <c r="H12" s="1"/>
      <c r="I12" s="29">
        <f ca="1">SUM(Overview!K8)</f>
        <v>229.88505747126436</v>
      </c>
      <c r="J12" s="1"/>
      <c r="K12" s="27">
        <v>0</v>
      </c>
      <c r="M12" s="32">
        <f>SUM(K12)</f>
        <v>0</v>
      </c>
      <c r="O12" s="36">
        <f ca="1">SUM(G5-M12)</f>
        <v>7126.4367816091954</v>
      </c>
      <c r="Q12" s="35">
        <f ca="1">SUM(K12*100/I12)</f>
        <v>0</v>
      </c>
      <c r="S12" s="131"/>
      <c r="T12" s="132"/>
      <c r="U12" s="133"/>
    </row>
    <row r="13" spans="5:21">
      <c r="E13" s="24" t="s">
        <v>342</v>
      </c>
      <c r="G13" s="30">
        <f ca="1">Overview!K8*2</f>
        <v>459.77011494252872</v>
      </c>
      <c r="H13" s="1"/>
      <c r="I13" s="30">
        <f ca="1">SUM(Overview!K8)</f>
        <v>229.88505747126436</v>
      </c>
      <c r="J13" s="1"/>
      <c r="K13" s="27">
        <v>0</v>
      </c>
      <c r="M13" s="33">
        <f>SUM(K12:K13)</f>
        <v>0</v>
      </c>
      <c r="O13" s="38">
        <f ca="1">SUM(G5-M13)</f>
        <v>7126.4367816091954</v>
      </c>
      <c r="Q13" s="40">
        <f t="shared" ref="Q13:Q42" ca="1" si="0">SUM(K13*100/I13)</f>
        <v>0</v>
      </c>
      <c r="S13" s="119"/>
      <c r="T13" s="120"/>
      <c r="U13" s="121"/>
    </row>
    <row r="14" spans="5:21">
      <c r="E14" s="24" t="s">
        <v>343</v>
      </c>
      <c r="G14" s="30">
        <f ca="1">Overview!K8*3</f>
        <v>689.65517241379303</v>
      </c>
      <c r="H14" s="1"/>
      <c r="I14" s="30">
        <f ca="1">SUM(Overview!K8)</f>
        <v>229.88505747126436</v>
      </c>
      <c r="J14" s="1"/>
      <c r="K14" s="27">
        <v>0</v>
      </c>
      <c r="M14" s="33">
        <f>SUM(K12:K14)</f>
        <v>0</v>
      </c>
      <c r="O14" s="37">
        <f ca="1">SUM(G5-M14)</f>
        <v>7126.4367816091954</v>
      </c>
      <c r="Q14" s="40">
        <f t="shared" ca="1" si="0"/>
        <v>0</v>
      </c>
      <c r="S14" s="119"/>
      <c r="T14" s="120"/>
      <c r="U14" s="121"/>
    </row>
    <row r="15" spans="5:21">
      <c r="E15" s="24" t="s">
        <v>344</v>
      </c>
      <c r="G15" s="30">
        <f ca="1">Overview!K8*4</f>
        <v>919.54022988505744</v>
      </c>
      <c r="H15" s="1"/>
      <c r="I15" s="30">
        <f ca="1">SUM(Overview!K8)</f>
        <v>229.88505747126436</v>
      </c>
      <c r="J15" s="1"/>
      <c r="K15" s="27">
        <v>0</v>
      </c>
      <c r="M15" s="33">
        <f>SUM(K12:K15)</f>
        <v>0</v>
      </c>
      <c r="O15" s="37">
        <f ca="1">SUM(G5-M15)</f>
        <v>7126.4367816091954</v>
      </c>
      <c r="Q15" s="40">
        <f t="shared" ca="1" si="0"/>
        <v>0</v>
      </c>
      <c r="S15" s="119"/>
      <c r="T15" s="120"/>
      <c r="U15" s="121"/>
    </row>
    <row r="16" spans="5:21">
      <c r="E16" s="24" t="s">
        <v>345</v>
      </c>
      <c r="G16" s="30">
        <f ca="1">Overview!K8*5</f>
        <v>1149.4252873563219</v>
      </c>
      <c r="H16" s="1"/>
      <c r="I16" s="30">
        <f ca="1">SUM(Overview!K8)</f>
        <v>229.88505747126436</v>
      </c>
      <c r="J16" s="1"/>
      <c r="K16" s="27">
        <v>0</v>
      </c>
      <c r="M16" s="33">
        <f>SUM(K12:K16)</f>
        <v>0</v>
      </c>
      <c r="O16" s="37">
        <f ca="1">SUM(G5-M16)</f>
        <v>7126.4367816091954</v>
      </c>
      <c r="Q16" s="40">
        <f t="shared" ca="1" si="0"/>
        <v>0</v>
      </c>
      <c r="S16" s="119"/>
      <c r="T16" s="120"/>
      <c r="U16" s="121"/>
    </row>
    <row r="17" spans="5:21">
      <c r="E17" s="24" t="s">
        <v>346</v>
      </c>
      <c r="G17" s="30">
        <f ca="1">Overview!K8*6</f>
        <v>1379.3103448275861</v>
      </c>
      <c r="H17" s="1"/>
      <c r="I17" s="30">
        <f ca="1">SUM(Overview!K8)</f>
        <v>229.88505747126436</v>
      </c>
      <c r="J17" s="1"/>
      <c r="K17" s="27">
        <v>0</v>
      </c>
      <c r="M17" s="33">
        <f>SUM(K12:K17)</f>
        <v>0</v>
      </c>
      <c r="O17" s="37">
        <f ca="1">SUM(G5-M17)</f>
        <v>7126.4367816091954</v>
      </c>
      <c r="Q17" s="40">
        <f t="shared" ca="1" si="0"/>
        <v>0</v>
      </c>
      <c r="S17" s="119"/>
      <c r="T17" s="120"/>
      <c r="U17" s="121"/>
    </row>
    <row r="18" spans="5:21">
      <c r="E18" s="24" t="s">
        <v>347</v>
      </c>
      <c r="G18" s="30">
        <f ca="1">Overview!K8*7</f>
        <v>1609.1954022988505</v>
      </c>
      <c r="H18" s="1"/>
      <c r="I18" s="30">
        <f ca="1">SUM(Overview!K8)</f>
        <v>229.88505747126436</v>
      </c>
      <c r="J18" s="1"/>
      <c r="K18" s="27">
        <v>0</v>
      </c>
      <c r="M18" s="33">
        <f>SUM(K12:K18)</f>
        <v>0</v>
      </c>
      <c r="O18" s="37">
        <f ca="1">SUM(G5-M18)</f>
        <v>7126.4367816091954</v>
      </c>
      <c r="Q18" s="40">
        <f t="shared" ca="1" si="0"/>
        <v>0</v>
      </c>
      <c r="S18" s="119"/>
      <c r="T18" s="120"/>
      <c r="U18" s="121"/>
    </row>
    <row r="19" spans="5:21">
      <c r="E19" s="24" t="s">
        <v>348</v>
      </c>
      <c r="G19" s="30">
        <f ca="1">Overview!K8*8</f>
        <v>1839.0804597701149</v>
      </c>
      <c r="H19" s="1"/>
      <c r="I19" s="30">
        <f ca="1">SUM(Overview!K8)</f>
        <v>229.88505747126436</v>
      </c>
      <c r="J19" s="1"/>
      <c r="K19" s="27">
        <v>0</v>
      </c>
      <c r="M19" s="33">
        <f>SUM(K12:K19)</f>
        <v>0</v>
      </c>
      <c r="O19" s="37">
        <f ca="1">SUM(G5-M19)</f>
        <v>7126.4367816091954</v>
      </c>
      <c r="Q19" s="40">
        <f t="shared" ca="1" si="0"/>
        <v>0</v>
      </c>
      <c r="S19" s="119"/>
      <c r="T19" s="120"/>
      <c r="U19" s="121"/>
    </row>
    <row r="20" spans="5:21">
      <c r="E20" s="24" t="s">
        <v>349</v>
      </c>
      <c r="G20" s="30">
        <f ca="1">Overview!K8*9</f>
        <v>2068.9655172413791</v>
      </c>
      <c r="H20" s="1"/>
      <c r="I20" s="30">
        <f ca="1">SUM(Overview!K8)</f>
        <v>229.88505747126436</v>
      </c>
      <c r="J20" s="1"/>
      <c r="K20" s="27">
        <v>0</v>
      </c>
      <c r="M20" s="33">
        <f>SUM(K12:K20)</f>
        <v>0</v>
      </c>
      <c r="O20" s="37">
        <f ca="1">SUM(G5-M20)</f>
        <v>7126.4367816091954</v>
      </c>
      <c r="Q20" s="40">
        <f t="shared" ca="1" si="0"/>
        <v>0</v>
      </c>
      <c r="S20" s="119"/>
      <c r="T20" s="120"/>
      <c r="U20" s="121"/>
    </row>
    <row r="21" spans="5:21">
      <c r="E21" s="24" t="s">
        <v>350</v>
      </c>
      <c r="G21" s="30">
        <f ca="1">Overview!K8*10</f>
        <v>2298.8505747126437</v>
      </c>
      <c r="H21" s="1"/>
      <c r="I21" s="30">
        <f ca="1">SUM(Overview!K8)</f>
        <v>229.88505747126436</v>
      </c>
      <c r="J21" s="1"/>
      <c r="K21" s="27">
        <v>0</v>
      </c>
      <c r="M21" s="33">
        <f>SUM(K12:K21)</f>
        <v>0</v>
      </c>
      <c r="O21" s="37">
        <f ca="1">SUM(G5-M21)</f>
        <v>7126.4367816091954</v>
      </c>
      <c r="Q21" s="40">
        <f t="shared" ca="1" si="0"/>
        <v>0</v>
      </c>
      <c r="S21" s="119"/>
      <c r="T21" s="120"/>
      <c r="U21" s="121"/>
    </row>
    <row r="22" spans="5:21">
      <c r="E22" s="24" t="s">
        <v>351</v>
      </c>
      <c r="G22" s="30">
        <f ca="1">Overview!K8*11</f>
        <v>2528.7356321839079</v>
      </c>
      <c r="H22" s="1"/>
      <c r="I22" s="30">
        <f ca="1">SUM(Overview!K8)</f>
        <v>229.88505747126436</v>
      </c>
      <c r="J22" s="1"/>
      <c r="K22" s="27">
        <v>0</v>
      </c>
      <c r="M22" s="33">
        <f>SUM(K12:K22)</f>
        <v>0</v>
      </c>
      <c r="O22" s="37">
        <f ca="1">SUM(G5-M22)</f>
        <v>7126.4367816091954</v>
      </c>
      <c r="Q22" s="40">
        <f t="shared" ca="1" si="0"/>
        <v>0</v>
      </c>
      <c r="S22" s="119"/>
      <c r="T22" s="120"/>
      <c r="U22" s="121"/>
    </row>
    <row r="23" spans="5:21">
      <c r="E23" s="24" t="s">
        <v>352</v>
      </c>
      <c r="G23" s="30">
        <f ca="1">Overview!K8*12</f>
        <v>2758.6206896551721</v>
      </c>
      <c r="H23" s="1"/>
      <c r="I23" s="30">
        <f ca="1">SUM(Overview!K8)</f>
        <v>229.88505747126436</v>
      </c>
      <c r="J23" s="1"/>
      <c r="K23" s="27">
        <v>0</v>
      </c>
      <c r="M23" s="33">
        <f>SUM(K12:K23)</f>
        <v>0</v>
      </c>
      <c r="O23" s="37">
        <f ca="1">SUM(G5-M23)</f>
        <v>7126.4367816091954</v>
      </c>
      <c r="Q23" s="40">
        <f t="shared" ca="1" si="0"/>
        <v>0</v>
      </c>
      <c r="S23" s="119"/>
      <c r="T23" s="120"/>
      <c r="U23" s="121"/>
    </row>
    <row r="24" spans="5:21">
      <c r="E24" s="24" t="s">
        <v>353</v>
      </c>
      <c r="G24" s="30">
        <f ca="1">Overview!K8*13</f>
        <v>2988.5057471264367</v>
      </c>
      <c r="H24" s="1"/>
      <c r="I24" s="30">
        <f ca="1">SUM(Overview!K8)</f>
        <v>229.88505747126436</v>
      </c>
      <c r="J24" s="1"/>
      <c r="K24" s="27">
        <v>0</v>
      </c>
      <c r="M24" s="33">
        <f>SUM(K12:K24)</f>
        <v>0</v>
      </c>
      <c r="O24" s="37">
        <f ca="1">SUM(G5-M24)</f>
        <v>7126.4367816091954</v>
      </c>
      <c r="Q24" s="40">
        <f t="shared" ca="1" si="0"/>
        <v>0</v>
      </c>
      <c r="S24" s="119"/>
      <c r="T24" s="120"/>
      <c r="U24" s="121"/>
    </row>
    <row r="25" spans="5:21">
      <c r="E25" s="24" t="s">
        <v>354</v>
      </c>
      <c r="G25" s="30">
        <f ca="1">Overview!K8*14</f>
        <v>3218.3908045977009</v>
      </c>
      <c r="H25" s="1"/>
      <c r="I25" s="30">
        <f ca="1">SUM(Overview!K8)</f>
        <v>229.88505747126436</v>
      </c>
      <c r="J25" s="1"/>
      <c r="K25" s="27">
        <v>0</v>
      </c>
      <c r="M25" s="33">
        <f>SUM(K12:K25)</f>
        <v>0</v>
      </c>
      <c r="O25" s="37">
        <f ca="1">SUM(G5-M25)</f>
        <v>7126.4367816091954</v>
      </c>
      <c r="Q25" s="40">
        <f t="shared" ca="1" si="0"/>
        <v>0</v>
      </c>
      <c r="S25" s="119"/>
      <c r="T25" s="120"/>
      <c r="U25" s="121"/>
    </row>
    <row r="26" spans="5:21">
      <c r="E26" s="24" t="s">
        <v>355</v>
      </c>
      <c r="G26" s="30">
        <f ca="1">Overview!K8*15</f>
        <v>3448.2758620689656</v>
      </c>
      <c r="H26" s="1"/>
      <c r="I26" s="30">
        <f ca="1">SUM(Overview!K8)</f>
        <v>229.88505747126436</v>
      </c>
      <c r="J26" s="1"/>
      <c r="K26" s="27">
        <v>0</v>
      </c>
      <c r="M26" s="33">
        <f>SUM(K12:K26)</f>
        <v>0</v>
      </c>
      <c r="O26" s="37">
        <f ca="1">SUM(G5-M26)</f>
        <v>7126.4367816091954</v>
      </c>
      <c r="Q26" s="40">
        <f t="shared" ca="1" si="0"/>
        <v>0</v>
      </c>
      <c r="S26" s="119"/>
      <c r="T26" s="120"/>
      <c r="U26" s="121"/>
    </row>
    <row r="27" spans="5:21">
      <c r="E27" s="24" t="s">
        <v>356</v>
      </c>
      <c r="G27" s="30">
        <f ca="1">Overview!K8*16</f>
        <v>3678.1609195402298</v>
      </c>
      <c r="H27" s="1"/>
      <c r="I27" s="30">
        <f ca="1">SUM(Overview!K8)</f>
        <v>229.88505747126436</v>
      </c>
      <c r="J27" s="1"/>
      <c r="K27" s="27">
        <v>0</v>
      </c>
      <c r="M27" s="33">
        <f>SUM(K12:K27)</f>
        <v>0</v>
      </c>
      <c r="O27" s="37">
        <f ca="1">SUM(G5-M27)</f>
        <v>7126.4367816091954</v>
      </c>
      <c r="Q27" s="40">
        <f t="shared" ca="1" si="0"/>
        <v>0</v>
      </c>
      <c r="S27" s="119"/>
      <c r="T27" s="120"/>
      <c r="U27" s="121"/>
    </row>
    <row r="28" spans="5:21">
      <c r="E28" s="24" t="s">
        <v>357</v>
      </c>
      <c r="G28" s="30">
        <f ca="1">Overview!K8*17</f>
        <v>3908.045977011494</v>
      </c>
      <c r="H28" s="1"/>
      <c r="I28" s="30">
        <f ca="1">SUM(Overview!K8)</f>
        <v>229.88505747126436</v>
      </c>
      <c r="J28" s="1"/>
      <c r="K28" s="27">
        <v>0</v>
      </c>
      <c r="M28" s="33">
        <f>SUM(K12:K28)</f>
        <v>0</v>
      </c>
      <c r="O28" s="37">
        <f ca="1">SUM(G5-M28)</f>
        <v>7126.4367816091954</v>
      </c>
      <c r="Q28" s="40">
        <f t="shared" ca="1" si="0"/>
        <v>0</v>
      </c>
      <c r="S28" s="119"/>
      <c r="T28" s="120"/>
      <c r="U28" s="121"/>
    </row>
    <row r="29" spans="5:21">
      <c r="E29" s="24" t="s">
        <v>358</v>
      </c>
      <c r="G29" s="30">
        <f ca="1">Overview!K8*18</f>
        <v>4137.9310344827582</v>
      </c>
      <c r="H29" s="1"/>
      <c r="I29" s="30">
        <f ca="1">SUM(Overview!K8)</f>
        <v>229.88505747126436</v>
      </c>
      <c r="J29" s="1"/>
      <c r="K29" s="27">
        <v>0</v>
      </c>
      <c r="M29" s="33">
        <f>SUM(K12:K29)</f>
        <v>0</v>
      </c>
      <c r="O29" s="37">
        <f ca="1">SUM(G5-M29)</f>
        <v>7126.4367816091954</v>
      </c>
      <c r="Q29" s="40">
        <f t="shared" ca="1" si="0"/>
        <v>0</v>
      </c>
      <c r="S29" s="119"/>
      <c r="T29" s="120"/>
      <c r="U29" s="121"/>
    </row>
    <row r="30" spans="5:21">
      <c r="E30" s="24" t="s">
        <v>359</v>
      </c>
      <c r="G30" s="30">
        <f ca="1">Overview!K8*19</f>
        <v>4367.8160919540232</v>
      </c>
      <c r="H30" s="1"/>
      <c r="I30" s="30">
        <f ca="1">SUM(Overview!K8)</f>
        <v>229.88505747126436</v>
      </c>
      <c r="J30" s="1"/>
      <c r="K30" s="27">
        <v>0</v>
      </c>
      <c r="M30" s="33">
        <f>SUM(K12:K30)</f>
        <v>0</v>
      </c>
      <c r="O30" s="37">
        <f ca="1">SUM(G5-M30)</f>
        <v>7126.4367816091954</v>
      </c>
      <c r="Q30" s="40">
        <f t="shared" ca="1" si="0"/>
        <v>0</v>
      </c>
      <c r="S30" s="119"/>
      <c r="T30" s="120"/>
      <c r="U30" s="121"/>
    </row>
    <row r="31" spans="5:21">
      <c r="E31" s="24" t="s">
        <v>360</v>
      </c>
      <c r="G31" s="30">
        <f ca="1">Overview!K8*20</f>
        <v>4597.7011494252874</v>
      </c>
      <c r="H31" s="1"/>
      <c r="I31" s="30">
        <f ca="1">SUM(Overview!K8)</f>
        <v>229.88505747126436</v>
      </c>
      <c r="J31" s="1"/>
      <c r="K31" s="27">
        <v>0</v>
      </c>
      <c r="M31" s="33">
        <f>SUM(K12:K31)</f>
        <v>0</v>
      </c>
      <c r="O31" s="37">
        <f ca="1">SUM(G5-M31)</f>
        <v>7126.4367816091954</v>
      </c>
      <c r="Q31" s="40">
        <f t="shared" ca="1" si="0"/>
        <v>0</v>
      </c>
      <c r="S31" s="119"/>
      <c r="T31" s="120"/>
      <c r="U31" s="121"/>
    </row>
    <row r="32" spans="5:21">
      <c r="E32" s="24" t="s">
        <v>361</v>
      </c>
      <c r="G32" s="30">
        <f ca="1">Overview!K8*21</f>
        <v>4827.5862068965516</v>
      </c>
      <c r="H32" s="1"/>
      <c r="I32" s="30">
        <f ca="1">SUM(Overview!K8)</f>
        <v>229.88505747126436</v>
      </c>
      <c r="J32" s="1"/>
      <c r="K32" s="27">
        <v>0</v>
      </c>
      <c r="M32" s="33">
        <f>SUM(K12:K32)</f>
        <v>0</v>
      </c>
      <c r="O32" s="37">
        <f ca="1">SUM(G5-M32)</f>
        <v>7126.4367816091954</v>
      </c>
      <c r="Q32" s="40">
        <f t="shared" ca="1" si="0"/>
        <v>0</v>
      </c>
      <c r="S32" s="119"/>
      <c r="T32" s="120"/>
      <c r="U32" s="121"/>
    </row>
    <row r="33" spans="5:21">
      <c r="E33" s="24" t="s">
        <v>362</v>
      </c>
      <c r="G33" s="30">
        <f ca="1">Overview!K8*22</f>
        <v>5057.4712643678158</v>
      </c>
      <c r="H33" s="1"/>
      <c r="I33" s="30">
        <f ca="1">SUM(Overview!K8)</f>
        <v>229.88505747126436</v>
      </c>
      <c r="J33" s="1"/>
      <c r="K33" s="27">
        <v>0</v>
      </c>
      <c r="M33" s="33">
        <f>SUM(K12:K33)</f>
        <v>0</v>
      </c>
      <c r="O33" s="37">
        <f ca="1">SUM(G5-M33)</f>
        <v>7126.4367816091954</v>
      </c>
      <c r="Q33" s="40">
        <f t="shared" ca="1" si="0"/>
        <v>0</v>
      </c>
      <c r="S33" s="119"/>
      <c r="T33" s="120"/>
      <c r="U33" s="121"/>
    </row>
    <row r="34" spans="5:21">
      <c r="E34" s="24" t="s">
        <v>363</v>
      </c>
      <c r="G34" s="30">
        <f ca="1">Overview!K8*23</f>
        <v>5287.35632183908</v>
      </c>
      <c r="H34" s="1"/>
      <c r="I34" s="30">
        <f ca="1">SUM(Overview!K8)</f>
        <v>229.88505747126436</v>
      </c>
      <c r="J34" s="1"/>
      <c r="K34" s="27">
        <v>0</v>
      </c>
      <c r="M34" s="33">
        <f>SUM(K12:K34)</f>
        <v>0</v>
      </c>
      <c r="O34" s="37">
        <f ca="1">SUM(G5-M34)</f>
        <v>7126.4367816091954</v>
      </c>
      <c r="Q34" s="40">
        <f t="shared" ca="1" si="0"/>
        <v>0</v>
      </c>
      <c r="S34" s="119"/>
      <c r="T34" s="120"/>
      <c r="U34" s="121"/>
    </row>
    <row r="35" spans="5:21">
      <c r="E35" s="24" t="s">
        <v>364</v>
      </c>
      <c r="G35" s="30">
        <f ca="1">Overview!K8*24</f>
        <v>5517.2413793103442</v>
      </c>
      <c r="H35" s="1"/>
      <c r="I35" s="30">
        <f ca="1">SUM(Overview!K8)</f>
        <v>229.88505747126436</v>
      </c>
      <c r="J35" s="1"/>
      <c r="K35" s="27">
        <v>0</v>
      </c>
      <c r="M35" s="33">
        <f>SUM(K12:K35)</f>
        <v>0</v>
      </c>
      <c r="O35" s="37">
        <f ca="1">SUM(G5-M35)</f>
        <v>7126.4367816091954</v>
      </c>
      <c r="Q35" s="40">
        <f t="shared" ca="1" si="0"/>
        <v>0</v>
      </c>
      <c r="S35" s="119"/>
      <c r="T35" s="120"/>
      <c r="U35" s="121"/>
    </row>
    <row r="36" spans="5:21">
      <c r="E36" s="24" t="s">
        <v>365</v>
      </c>
      <c r="G36" s="30">
        <f ca="1">Overview!K8*25</f>
        <v>5747.1264367816093</v>
      </c>
      <c r="H36" s="1"/>
      <c r="I36" s="30">
        <f ca="1">SUM(Overview!K8)</f>
        <v>229.88505747126436</v>
      </c>
      <c r="J36" s="1"/>
      <c r="K36" s="27">
        <v>0</v>
      </c>
      <c r="M36" s="33">
        <f>SUM(K12:K36)</f>
        <v>0</v>
      </c>
      <c r="O36" s="37">
        <f ca="1">SUM(G5-M36)</f>
        <v>7126.4367816091954</v>
      </c>
      <c r="Q36" s="40">
        <f t="shared" ca="1" si="0"/>
        <v>0</v>
      </c>
      <c r="S36" s="119"/>
      <c r="T36" s="120"/>
      <c r="U36" s="121"/>
    </row>
    <row r="37" spans="5:21">
      <c r="E37" s="24" t="s">
        <v>366</v>
      </c>
      <c r="G37" s="30">
        <f ca="1">Overview!K8*26</f>
        <v>5977.0114942528735</v>
      </c>
      <c r="H37" s="1"/>
      <c r="I37" s="30">
        <f ca="1">SUM(Overview!K8)</f>
        <v>229.88505747126436</v>
      </c>
      <c r="J37" s="1"/>
      <c r="K37" s="27">
        <v>0</v>
      </c>
      <c r="M37" s="33">
        <f>SUM(K12:K37)</f>
        <v>0</v>
      </c>
      <c r="O37" s="37">
        <f ca="1">SUM(G5-M37)</f>
        <v>7126.4367816091954</v>
      </c>
      <c r="Q37" s="40">
        <f t="shared" ca="1" si="0"/>
        <v>0</v>
      </c>
      <c r="S37" s="119"/>
      <c r="T37" s="120"/>
      <c r="U37" s="121"/>
    </row>
    <row r="38" spans="5:21">
      <c r="E38" s="24" t="s">
        <v>367</v>
      </c>
      <c r="G38" s="30">
        <f ca="1">Overview!K8*27</f>
        <v>6206.8965517241377</v>
      </c>
      <c r="H38" s="1"/>
      <c r="I38" s="30">
        <f ca="1">SUM(Overview!K8)</f>
        <v>229.88505747126436</v>
      </c>
      <c r="J38" s="1"/>
      <c r="K38" s="27">
        <v>0</v>
      </c>
      <c r="M38" s="33">
        <f>SUM(K12:K38)</f>
        <v>0</v>
      </c>
      <c r="O38" s="37">
        <f ca="1">SUM(G5-M38)</f>
        <v>7126.4367816091954</v>
      </c>
      <c r="Q38" s="40">
        <f t="shared" ca="1" si="0"/>
        <v>0</v>
      </c>
      <c r="S38" s="119"/>
      <c r="T38" s="120"/>
      <c r="U38" s="121"/>
    </row>
    <row r="39" spans="5:21">
      <c r="E39" s="24" t="s">
        <v>368</v>
      </c>
      <c r="G39" s="30">
        <f ca="1">Overview!K8*28</f>
        <v>6436.7816091954019</v>
      </c>
      <c r="H39" s="1"/>
      <c r="I39" s="30">
        <f ca="1">SUM(Overview!K8)</f>
        <v>229.88505747126436</v>
      </c>
      <c r="J39" s="1"/>
      <c r="K39" s="27">
        <v>0</v>
      </c>
      <c r="M39" s="33">
        <f>SUM(K12:K39)</f>
        <v>0</v>
      </c>
      <c r="O39" s="37">
        <f ca="1">SUM(G5-M39)</f>
        <v>7126.4367816091954</v>
      </c>
      <c r="Q39" s="40">
        <f t="shared" ca="1" si="0"/>
        <v>0</v>
      </c>
      <c r="S39" s="119"/>
      <c r="T39" s="120"/>
      <c r="U39" s="121"/>
    </row>
    <row r="40" spans="5:21">
      <c r="E40" s="24" t="s">
        <v>369</v>
      </c>
      <c r="G40" s="30">
        <f ca="1">Overview!K8*29</f>
        <v>6666.6666666666661</v>
      </c>
      <c r="H40" s="1"/>
      <c r="I40" s="30">
        <f ca="1">SUM(Overview!K8)</f>
        <v>229.88505747126436</v>
      </c>
      <c r="J40" s="1"/>
      <c r="K40" s="27">
        <v>0</v>
      </c>
      <c r="M40" s="33">
        <f>SUM(K12:K40)</f>
        <v>0</v>
      </c>
      <c r="O40" s="37">
        <f ca="1">SUM(G5-M40)</f>
        <v>7126.4367816091954</v>
      </c>
      <c r="Q40" s="40">
        <f t="shared" ca="1" si="0"/>
        <v>0</v>
      </c>
      <c r="S40" s="119"/>
      <c r="T40" s="120"/>
      <c r="U40" s="121"/>
    </row>
    <row r="41" spans="5:21">
      <c r="E41" s="24" t="s">
        <v>370</v>
      </c>
      <c r="G41" s="30">
        <f ca="1">Overview!K8*30</f>
        <v>6896.5517241379312</v>
      </c>
      <c r="H41" s="1"/>
      <c r="I41" s="30">
        <f ca="1">SUM(Overview!K8)</f>
        <v>229.88505747126436</v>
      </c>
      <c r="J41" s="1"/>
      <c r="K41" s="27">
        <v>0</v>
      </c>
      <c r="M41" s="33">
        <f>SUM(K12:K41)</f>
        <v>0</v>
      </c>
      <c r="O41" s="37">
        <f ca="1">SUM(G5-M41)</f>
        <v>7126.4367816091954</v>
      </c>
      <c r="Q41" s="40">
        <f t="shared" ca="1" si="0"/>
        <v>0</v>
      </c>
      <c r="S41" s="119"/>
      <c r="T41" s="120"/>
      <c r="U41" s="121"/>
    </row>
    <row r="42" spans="5:21">
      <c r="E42" s="25" t="s">
        <v>371</v>
      </c>
      <c r="G42" s="31">
        <f ca="1">Overview!K8*31</f>
        <v>7126.4367816091954</v>
      </c>
      <c r="H42" s="1"/>
      <c r="I42" s="31">
        <f ca="1">SUM(Overview!K8)</f>
        <v>229.88505747126436</v>
      </c>
      <c r="J42" s="1"/>
      <c r="K42" s="28">
        <v>0</v>
      </c>
      <c r="M42" s="34">
        <f>SUM(K12:K42)</f>
        <v>0</v>
      </c>
      <c r="O42" s="39">
        <f t="shared" ref="O42" ca="1" si="1">SUM(G32-M42)</f>
        <v>4827.5862068965516</v>
      </c>
      <c r="Q42" s="41">
        <f t="shared" ca="1" si="0"/>
        <v>0</v>
      </c>
      <c r="S42" s="128"/>
      <c r="T42" s="129"/>
      <c r="U42" s="130"/>
    </row>
  </sheetData>
  <mergeCells count="36">
    <mergeCell ref="S38:U38"/>
    <mergeCell ref="S39:U39"/>
    <mergeCell ref="S40:U40"/>
    <mergeCell ref="S41:U41"/>
    <mergeCell ref="S42:U42"/>
    <mergeCell ref="S37:U37"/>
    <mergeCell ref="S26:U26"/>
    <mergeCell ref="S27:U27"/>
    <mergeCell ref="S28:U28"/>
    <mergeCell ref="S29:U29"/>
    <mergeCell ref="S30:U30"/>
    <mergeCell ref="S31:U31"/>
    <mergeCell ref="S32:U32"/>
    <mergeCell ref="S33:U33"/>
    <mergeCell ref="S34:U34"/>
    <mergeCell ref="S35:U35"/>
    <mergeCell ref="S36:U36"/>
    <mergeCell ref="S25:U25"/>
    <mergeCell ref="S14:U14"/>
    <mergeCell ref="S15:U15"/>
    <mergeCell ref="S16:U16"/>
    <mergeCell ref="S17:U17"/>
    <mergeCell ref="S18:U18"/>
    <mergeCell ref="S19:U19"/>
    <mergeCell ref="S20:U20"/>
    <mergeCell ref="S21:U21"/>
    <mergeCell ref="S22:U22"/>
    <mergeCell ref="S23:U23"/>
    <mergeCell ref="S24:U24"/>
    <mergeCell ref="S13:U13"/>
    <mergeCell ref="E2:U2"/>
    <mergeCell ref="O4:O5"/>
    <mergeCell ref="Q4:U5"/>
    <mergeCell ref="E8:U9"/>
    <mergeCell ref="S12:U12"/>
    <mergeCell ref="S11:U11"/>
  </mergeCells>
  <pageMargins left="0.75" right="0.75" top="1" bottom="1" header="0.5" footer="0.5"/>
  <ignoredErrors>
    <ignoredError sqref="M13:M42" formulaRange="1"/>
  </ignoredErrors>
  <drawing r:id="rId1"/>
  <extLst>
    <ext xmlns:x14="http://schemas.microsoft.com/office/spreadsheetml/2009/9/main" uri="{78C0D931-6437-407d-A8EE-F0AAD7539E65}">
      <x14:conditionalFormattings>
        <x14:conditionalFormatting xmlns:xm="http://schemas.microsoft.com/office/excel/2006/main">
          <x14:cfRule type="dataBar" priority="1" id="{4FF8D20A-2845-DA46-B417-B33CC9242255}">
            <x14:dataBar minLength="0" maxLength="100" showValue="0" gradient="0">
              <x14:cfvo type="num">
                <xm:f>0</xm:f>
              </x14:cfvo>
              <x14:cfvo type="num">
                <xm:f>April!$G$5</xm:f>
              </x14:cfvo>
              <x14:fillColor theme="4" tint="-0.249977111117893"/>
              <x14:negativeFillColor rgb="FFFF0000"/>
              <x14:axisColor rgb="FF000000"/>
            </x14:dataBar>
          </x14:cfRule>
          <xm:sqref>E8:U9</xm:sqref>
        </x14:conditionalFormatting>
      </x14:conditionalFormatting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Overview</vt:lpstr>
      <vt:lpstr>Chapter Breakdown</vt:lpstr>
      <vt:lpstr>January</vt:lpstr>
      <vt:lpstr>February</vt:lpstr>
      <vt:lpstr>March</vt:lpstr>
      <vt:lpstr>April</vt:lpstr>
      <vt:lpstr>May</vt:lpstr>
      <vt:lpstr>June</vt:lpstr>
      <vt:lpstr>July</vt:lpstr>
      <vt:lpstr>August</vt:lpstr>
      <vt:lpstr>September</vt:lpstr>
      <vt:lpstr>October</vt:lpstr>
      <vt:lpstr>November</vt:lpstr>
      <vt:lpstr>December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Daegon</dc:creator>
  <cp:lastModifiedBy>Sofiya Pasternack</cp:lastModifiedBy>
  <dcterms:created xsi:type="dcterms:W3CDTF">2014-07-10T18:24:48Z</dcterms:created>
  <dcterms:modified xsi:type="dcterms:W3CDTF">2019-10-23T12:51:27Z</dcterms:modified>
</cp:coreProperties>
</file>